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T:\DGC\GGO\CONTABILIDADE\AUDITORIA EXTERNA\Auditoria - 2023\4o Trimestre 2023\Arquivos para publicaçao\SITE COMPESA\"/>
    </mc:Choice>
  </mc:AlternateContent>
  <bookViews>
    <workbookView xWindow="0" yWindow="0" windowWidth="28800" windowHeight="11715" tabRatio="913"/>
  </bookViews>
  <sheets>
    <sheet name="BP PUBLIC-31-12" sheetId="1" r:id="rId1"/>
    <sheet name="DRE PUBLIC" sheetId="2" r:id="rId2"/>
    <sheet name="DRA" sheetId="4" r:id="rId3"/>
    <sheet name="DMPL PUBLIC" sheetId="3" r:id="rId4"/>
    <sheet name="DFC PUBLIC" sheetId="6" r:id="rId5"/>
    <sheet name="DVA PUBLIC" sheetId="5" r:id="rId6"/>
    <sheet name="Aplicacoes financeiras (2)" sheetId="7" state="hidden" r:id="rId7"/>
    <sheet name="trib diferido" sheetId="28" state="hidden" r:id="rId8"/>
    <sheet name="RESERVAS" sheetId="32" state="hidden" r:id="rId9"/>
  </sheets>
  <definedNames>
    <definedName name="_xlnm.Print_Area" localSheetId="0">'BP PUBLIC-31-12'!$B$2:$R$53</definedName>
    <definedName name="_xlnm.Print_Area" localSheetId="4">'DFC PUBLIC'!$B$1:$L$71</definedName>
    <definedName name="_xlnm.Print_Area" localSheetId="3">'DMPL PUBLIC'!$A$1:$V$36</definedName>
    <definedName name="_xlnm.Print_Area" localSheetId="2">DRA!$B$2:$K$20</definedName>
    <definedName name="_xlnm.Print_Area" localSheetId="1">'DRE PUBLIC'!$A$1:$L$64</definedName>
    <definedName name="_xlnm.Print_Area" localSheetId="5">'DVA PUBLIC'!$A$1:$J$69</definedName>
    <definedName name="Z_008514F3_9F3C_4F8A_9094_9BE7DA0BEECC_.wvu.Cols" localSheetId="4" hidden="1">'DFC PUBLIC'!#REF!</definedName>
    <definedName name="Z_008514F3_9F3C_4F8A_9094_9BE7DA0BEECC_.wvu.Cols" localSheetId="3" hidden="1">'DMPL PUBLIC'!$P:$P</definedName>
    <definedName name="Z_008514F3_9F3C_4F8A_9094_9BE7DA0BEECC_.wvu.Cols" localSheetId="2" hidden="1">DRA!#REF!</definedName>
    <definedName name="Z_008514F3_9F3C_4F8A_9094_9BE7DA0BEECC_.wvu.Cols" localSheetId="1" hidden="1">'DRE PUBLIC'!#REF!</definedName>
    <definedName name="Z_008514F3_9F3C_4F8A_9094_9BE7DA0BEECC_.wvu.Cols" localSheetId="5" hidden="1">'DVA PUBLIC'!$K:$K</definedName>
    <definedName name="Z_008514F3_9F3C_4F8A_9094_9BE7DA0BEECC_.wvu.PrintArea" localSheetId="0" hidden="1">'BP PUBLIC-31-12'!$B$2:$R$53</definedName>
    <definedName name="Z_008514F3_9F3C_4F8A_9094_9BE7DA0BEECC_.wvu.PrintArea" localSheetId="4" hidden="1">'DFC PUBLIC'!$B$1:$J$69</definedName>
    <definedName name="Z_008514F3_9F3C_4F8A_9094_9BE7DA0BEECC_.wvu.PrintArea" localSheetId="3" hidden="1">'DMPL PUBLIC'!$B$2:$S$45</definedName>
    <definedName name="Z_008514F3_9F3C_4F8A_9094_9BE7DA0BEECC_.wvu.PrintArea" localSheetId="1" hidden="1">'DRE PUBLIC'!$B$2:$F$47</definedName>
    <definedName name="Z_008514F3_9F3C_4F8A_9094_9BE7DA0BEECC_.wvu.PrintArea" localSheetId="5" hidden="1">'DVA PUBLIC'!$B$1:$K$60</definedName>
    <definedName name="Z_0829E35C_A1FE_4351_804A_88DC468652F1_.wvu.Cols" localSheetId="4" hidden="1">'DFC PUBLIC'!#REF!</definedName>
    <definedName name="Z_0829E35C_A1FE_4351_804A_88DC468652F1_.wvu.Cols" localSheetId="3" hidden="1">'DMPL PUBLIC'!$P:$P</definedName>
    <definedName name="Z_0829E35C_A1FE_4351_804A_88DC468652F1_.wvu.Cols" localSheetId="2" hidden="1">DRA!#REF!</definedName>
    <definedName name="Z_0829E35C_A1FE_4351_804A_88DC468652F1_.wvu.Cols" localSheetId="1" hidden="1">'DRE PUBLIC'!#REF!</definedName>
    <definedName name="Z_0829E35C_A1FE_4351_804A_88DC468652F1_.wvu.Cols" localSheetId="5" hidden="1">'DVA PUBLIC'!$K:$K</definedName>
    <definedName name="Z_0829E35C_A1FE_4351_804A_88DC468652F1_.wvu.PrintArea" localSheetId="0" hidden="1">'BP PUBLIC-31-12'!$B$2:$R$53</definedName>
    <definedName name="Z_0829E35C_A1FE_4351_804A_88DC468652F1_.wvu.PrintArea" localSheetId="4" hidden="1">'DFC PUBLIC'!$B$1:$J$69</definedName>
    <definedName name="Z_0829E35C_A1FE_4351_804A_88DC468652F1_.wvu.PrintArea" localSheetId="3" hidden="1">'DMPL PUBLIC'!$B$2:$S$45</definedName>
    <definedName name="Z_0829E35C_A1FE_4351_804A_88DC468652F1_.wvu.PrintArea" localSheetId="1" hidden="1">'DRE PUBLIC'!$B$2:$F$47</definedName>
    <definedName name="Z_0829E35C_A1FE_4351_804A_88DC468652F1_.wvu.PrintArea" localSheetId="5" hidden="1">'DVA PUBLIC'!$B$1:$K$60</definedName>
    <definedName name="Z_0D0E897F_321D_4DE9_8C9B_39D8B4D39896_.wvu.Cols" localSheetId="4" hidden="1">'DFC PUBLIC'!#REF!</definedName>
    <definedName name="Z_0D0E897F_321D_4DE9_8C9B_39D8B4D39896_.wvu.Cols" localSheetId="3" hidden="1">'DMPL PUBLIC'!$P:$P</definedName>
    <definedName name="Z_0D0E897F_321D_4DE9_8C9B_39D8B4D39896_.wvu.Cols" localSheetId="2" hidden="1">DRA!#REF!</definedName>
    <definedName name="Z_0D0E897F_321D_4DE9_8C9B_39D8B4D39896_.wvu.Cols" localSheetId="1" hidden="1">'DRE PUBLIC'!#REF!</definedName>
    <definedName name="Z_0D0E897F_321D_4DE9_8C9B_39D8B4D39896_.wvu.Cols" localSheetId="5" hidden="1">'DVA PUBLIC'!$K:$K</definedName>
    <definedName name="Z_0D0E897F_321D_4DE9_8C9B_39D8B4D39896_.wvu.PrintArea" localSheetId="0" hidden="1">'BP PUBLIC-31-12'!$B$2:$R$53</definedName>
    <definedName name="Z_0D0E897F_321D_4DE9_8C9B_39D8B4D39896_.wvu.PrintArea" localSheetId="4" hidden="1">'DFC PUBLIC'!$B$1:$J$69</definedName>
    <definedName name="Z_0D0E897F_321D_4DE9_8C9B_39D8B4D39896_.wvu.PrintArea" localSheetId="3" hidden="1">'DMPL PUBLIC'!$B$2:$S$45</definedName>
    <definedName name="Z_0D0E897F_321D_4DE9_8C9B_39D8B4D39896_.wvu.PrintArea" localSheetId="1" hidden="1">'DRE PUBLIC'!$B$2:$F$47</definedName>
    <definedName name="Z_0D0E897F_321D_4DE9_8C9B_39D8B4D39896_.wvu.PrintArea" localSheetId="5" hidden="1">'DVA PUBLIC'!$B$1:$K$60</definedName>
    <definedName name="Z_1BE6EAF4_3B6A_43F8_8E6C_7FED4CC01272_.wvu.Cols" localSheetId="4" hidden="1">'DFC PUBLIC'!#REF!</definedName>
    <definedName name="Z_1BE6EAF4_3B6A_43F8_8E6C_7FED4CC01272_.wvu.Cols" localSheetId="3" hidden="1">'DMPL PUBLIC'!$P:$P</definedName>
    <definedName name="Z_1BE6EAF4_3B6A_43F8_8E6C_7FED4CC01272_.wvu.Cols" localSheetId="2" hidden="1">DRA!#REF!</definedName>
    <definedName name="Z_1BE6EAF4_3B6A_43F8_8E6C_7FED4CC01272_.wvu.Cols" localSheetId="1" hidden="1">'DRE PUBLIC'!#REF!</definedName>
    <definedName name="Z_1BE6EAF4_3B6A_43F8_8E6C_7FED4CC01272_.wvu.Cols" localSheetId="5" hidden="1">'DVA PUBLIC'!$K:$K</definedName>
    <definedName name="Z_1BE6EAF4_3B6A_43F8_8E6C_7FED4CC01272_.wvu.PrintArea" localSheetId="0" hidden="1">'BP PUBLIC-31-12'!$B$2:$R$53</definedName>
    <definedName name="Z_1BE6EAF4_3B6A_43F8_8E6C_7FED4CC01272_.wvu.PrintArea" localSheetId="4" hidden="1">'DFC PUBLIC'!$B$1:$J$69</definedName>
    <definedName name="Z_1BE6EAF4_3B6A_43F8_8E6C_7FED4CC01272_.wvu.PrintArea" localSheetId="3" hidden="1">'DMPL PUBLIC'!$B$2:$S$45</definedName>
    <definedName name="Z_1BE6EAF4_3B6A_43F8_8E6C_7FED4CC01272_.wvu.PrintArea" localSheetId="1" hidden="1">'DRE PUBLIC'!$B$2:$F$47</definedName>
    <definedName name="Z_1BE6EAF4_3B6A_43F8_8E6C_7FED4CC01272_.wvu.PrintArea" localSheetId="5" hidden="1">'DVA PUBLIC'!$B$1:$K$60</definedName>
    <definedName name="Z_8EB8CEBA_FE59_4363_8EB4_B91D42C62682_.wvu.Cols" localSheetId="4" hidden="1">'DFC PUBLIC'!#REF!</definedName>
    <definedName name="Z_8EB8CEBA_FE59_4363_8EB4_B91D42C62682_.wvu.Cols" localSheetId="3" hidden="1">'DMPL PUBLIC'!$P:$P</definedName>
    <definedName name="Z_8EB8CEBA_FE59_4363_8EB4_B91D42C62682_.wvu.Cols" localSheetId="2" hidden="1">DRA!#REF!</definedName>
    <definedName name="Z_8EB8CEBA_FE59_4363_8EB4_B91D42C62682_.wvu.Cols" localSheetId="1" hidden="1">'DRE PUBLIC'!#REF!</definedName>
    <definedName name="Z_8EB8CEBA_FE59_4363_8EB4_B91D42C62682_.wvu.Cols" localSheetId="5" hidden="1">'DVA PUBLIC'!$K:$K</definedName>
    <definedName name="Z_8EB8CEBA_FE59_4363_8EB4_B91D42C62682_.wvu.PrintArea" localSheetId="0" hidden="1">'BP PUBLIC-31-12'!$B$2:$R$53</definedName>
    <definedName name="Z_8EB8CEBA_FE59_4363_8EB4_B91D42C62682_.wvu.PrintArea" localSheetId="4" hidden="1">'DFC PUBLIC'!$B$1:$J$69</definedName>
    <definedName name="Z_8EB8CEBA_FE59_4363_8EB4_B91D42C62682_.wvu.PrintArea" localSheetId="3" hidden="1">'DMPL PUBLIC'!$B$2:$S$45</definedName>
    <definedName name="Z_8EB8CEBA_FE59_4363_8EB4_B91D42C62682_.wvu.PrintArea" localSheetId="1" hidden="1">'DRE PUBLIC'!$B$2:$F$47</definedName>
    <definedName name="Z_8EB8CEBA_FE59_4363_8EB4_B91D42C62682_.wvu.PrintArea" localSheetId="5" hidden="1">'DVA PUBLIC'!$B$1:$K$60</definedName>
    <definedName name="Z_A74E0554_3565_491F_BC9A_EE10F38639BE_.wvu.Cols" localSheetId="4" hidden="1">'DFC PUBLIC'!#REF!</definedName>
    <definedName name="Z_A74E0554_3565_491F_BC9A_EE10F38639BE_.wvu.Cols" localSheetId="3" hidden="1">'DMPL PUBLIC'!$P:$P</definedName>
    <definedName name="Z_A74E0554_3565_491F_BC9A_EE10F38639BE_.wvu.Cols" localSheetId="2" hidden="1">DRA!#REF!</definedName>
    <definedName name="Z_A74E0554_3565_491F_BC9A_EE10F38639BE_.wvu.Cols" localSheetId="1" hidden="1">'DRE PUBLIC'!#REF!</definedName>
    <definedName name="Z_A74E0554_3565_491F_BC9A_EE10F38639BE_.wvu.Cols" localSheetId="5" hidden="1">'DVA PUBLIC'!$K:$K</definedName>
    <definedName name="Z_A74E0554_3565_491F_BC9A_EE10F38639BE_.wvu.PrintArea" localSheetId="0" hidden="1">'BP PUBLIC-31-12'!$B$2:$R$53</definedName>
    <definedName name="Z_A74E0554_3565_491F_BC9A_EE10F38639BE_.wvu.PrintArea" localSheetId="4" hidden="1">'DFC PUBLIC'!$B$1:$J$69</definedName>
    <definedName name="Z_A74E0554_3565_491F_BC9A_EE10F38639BE_.wvu.PrintArea" localSheetId="3" hidden="1">'DMPL PUBLIC'!$B$2:$S$45</definedName>
    <definedName name="Z_A74E0554_3565_491F_BC9A_EE10F38639BE_.wvu.PrintArea" localSheetId="1" hidden="1">'DRE PUBLIC'!$B$2:$F$47</definedName>
    <definedName name="Z_A74E0554_3565_491F_BC9A_EE10F38639BE_.wvu.PrintArea" localSheetId="5" hidden="1">'DVA PUBLIC'!$B$1:$K$60</definedName>
    <definedName name="Z_DA3DDF8B_513A_415E_B3B8_0E52E0FD7142_.wvu.Cols" localSheetId="4" hidden="1">'DFC PUBLIC'!#REF!</definedName>
    <definedName name="Z_DA3DDF8B_513A_415E_B3B8_0E52E0FD7142_.wvu.Cols" localSheetId="3" hidden="1">'DMPL PUBLIC'!$P:$P</definedName>
    <definedName name="Z_DA3DDF8B_513A_415E_B3B8_0E52E0FD7142_.wvu.Cols" localSheetId="2" hidden="1">DRA!#REF!</definedName>
    <definedName name="Z_DA3DDF8B_513A_415E_B3B8_0E52E0FD7142_.wvu.Cols" localSheetId="1" hidden="1">'DRE PUBLIC'!#REF!</definedName>
    <definedName name="Z_DA3DDF8B_513A_415E_B3B8_0E52E0FD7142_.wvu.Cols" localSheetId="5" hidden="1">'DVA PUBLIC'!$K:$K</definedName>
    <definedName name="Z_DA3DDF8B_513A_415E_B3B8_0E52E0FD7142_.wvu.PrintArea" localSheetId="0" hidden="1">'BP PUBLIC-31-12'!$B$2:$R$53</definedName>
    <definedName name="Z_DA3DDF8B_513A_415E_B3B8_0E52E0FD7142_.wvu.PrintArea" localSheetId="4" hidden="1">'DFC PUBLIC'!$B$1:$J$69</definedName>
    <definedName name="Z_DA3DDF8B_513A_415E_B3B8_0E52E0FD7142_.wvu.PrintArea" localSheetId="3" hidden="1">'DMPL PUBLIC'!$B$2:$S$45</definedName>
    <definedName name="Z_DA3DDF8B_513A_415E_B3B8_0E52E0FD7142_.wvu.PrintArea" localSheetId="1" hidden="1">'DRE PUBLIC'!$B$2:$F$47</definedName>
    <definedName name="Z_DA3DDF8B_513A_415E_B3B8_0E52E0FD7142_.wvu.PrintArea" localSheetId="5" hidden="1">'DVA PUBLIC'!$B$1:$K$60</definedName>
  </definedNames>
  <calcPr calcId="152511"/>
  <customWorkbookViews>
    <customWorkbookView name="Lucivaldo Lourenço - Modo de exibição pessoal" guid="{0829E35C-A1FE-4351-804A-88DC468652F1}" mergeInterval="0" personalView="1" maximized="1" xWindow="1" yWindow="1" windowWidth="1356" windowHeight="538" tabRatio="594" activeSheetId="3"/>
    <customWorkbookView name="Fernando Fabio Filho Souto Maior - Modo de exibição pessoal" guid="{008514F3-9F3C-4F8A-9094-9BE7DA0BEECC}" mergeInterval="0" personalView="1" maximized="1" windowWidth="1916" windowHeight="854" tabRatio="594" activeSheetId="1"/>
    <customWorkbookView name="Ana Carina de Araujo Souza - Modo de exibição pessoal" guid="{8EB8CEBA-FE59-4363-8EB4-B91D42C62682}" mergeInterval="0" personalView="1" maximized="1" windowWidth="1916" windowHeight="854" tabRatio="594" activeSheetId="6"/>
    <customWorkbookView name="Iracivaldo Bezerra - Modo de exibição pessoal" guid="{DA3DDF8B-513A-415E-B3B8-0E52E0FD7142}" mergeInterval="0" personalView="1" maximized="1" windowWidth="1916" windowHeight="834" tabRatio="594" activeSheetId="6"/>
    <customWorkbookView name="Lucivaldo Lourenço da Silva Filho - Modo de exibição pessoal" guid="{0D0E897F-321D-4DE9-8C9B-39D8B4D39896}" mergeInterval="0" personalView="1" maximized="1" windowWidth="1916" windowHeight="854" tabRatio="594" activeSheetId="2"/>
    <customWorkbookView name="Rebeca Ramos de Lima e Silva - Modo de exibição pessoal" guid="{1BE6EAF4-3B6A-43F8-8E6C-7FED4CC01272}" mergeInterval="0" personalView="1" maximized="1" windowWidth="1916" windowHeight="854" tabRatio="594" activeSheetId="6"/>
    <customWorkbookView name="Carolina Araujo Estevam - Modo de exibição pessoal" guid="{A74E0554-3565-491F-BC9A-EE10F38639BE}" mergeInterval="0" personalView="1" maximized="1" windowWidth="1916" windowHeight="854" tabRatio="594" activeSheetId="2"/>
  </customWorkbookViews>
</workbook>
</file>

<file path=xl/calcChain.xml><?xml version="1.0" encoding="utf-8"?>
<calcChain xmlns="http://schemas.openxmlformats.org/spreadsheetml/2006/main">
  <c r="G45" i="6" l="1"/>
  <c r="P45" i="1" l="1"/>
  <c r="P16" i="1"/>
  <c r="H26" i="2" l="1"/>
  <c r="P44" i="1" l="1"/>
  <c r="T44" i="1" s="1"/>
  <c r="J28" i="3" s="1"/>
  <c r="V23" i="3"/>
  <c r="P47" i="1"/>
  <c r="H18" i="2" l="1"/>
  <c r="P21" i="1" l="1"/>
  <c r="T31" i="3" l="1"/>
  <c r="G52" i="5" l="1"/>
  <c r="G24" i="5"/>
  <c r="G29" i="5" s="1"/>
  <c r="G35" i="5" s="1"/>
  <c r="T18" i="3" l="1"/>
  <c r="F26" i="3"/>
  <c r="R55" i="1" l="1"/>
  <c r="P55" i="1"/>
  <c r="R47" i="1"/>
  <c r="R50" i="1" s="1"/>
  <c r="T46" i="1"/>
  <c r="T45" i="1"/>
  <c r="T43" i="1"/>
  <c r="T42" i="1"/>
  <c r="R36" i="1"/>
  <c r="R38" i="1" s="1"/>
  <c r="P36" i="1"/>
  <c r="J33" i="1"/>
  <c r="J36" i="1" s="1"/>
  <c r="H33" i="1"/>
  <c r="H36" i="1" s="1"/>
  <c r="R23" i="1"/>
  <c r="P23" i="1"/>
  <c r="J19" i="1"/>
  <c r="J50" i="1" s="1"/>
  <c r="H19" i="1"/>
  <c r="R9" i="1"/>
  <c r="P9" i="1"/>
  <c r="P38" i="1" l="1"/>
  <c r="P50" i="1"/>
  <c r="H50" i="1"/>
  <c r="J54" i="1"/>
  <c r="J56" i="1"/>
  <c r="R54" i="1"/>
  <c r="R56" i="1"/>
  <c r="P54" i="1" l="1"/>
  <c r="H54" i="1"/>
  <c r="P56" i="1"/>
  <c r="H56" i="1"/>
  <c r="Q49" i="2" l="1"/>
  <c r="F15" i="3" l="1"/>
  <c r="H25" i="3"/>
  <c r="V26" i="3"/>
  <c r="G48" i="5" l="1"/>
  <c r="G43" i="5"/>
  <c r="G38" i="5"/>
  <c r="G57" i="5" l="1"/>
  <c r="V12" i="3" l="1"/>
  <c r="K17" i="4"/>
  <c r="G61" i="5" l="1"/>
  <c r="F32" i="3" l="1"/>
  <c r="F33" i="3" s="1"/>
  <c r="H33" i="2" l="1"/>
  <c r="H28" i="2" l="1"/>
  <c r="H35" i="2" l="1"/>
  <c r="H42" i="2" s="1"/>
  <c r="H45" i="2" l="1"/>
  <c r="G12" i="6"/>
  <c r="T29" i="3"/>
  <c r="G12" i="4" s="1"/>
  <c r="G60" i="6" l="1"/>
  <c r="R32" i="3" l="1"/>
  <c r="N32" i="3"/>
  <c r="L32" i="3"/>
  <c r="V29" i="3" l="1"/>
  <c r="V15" i="3" l="1"/>
  <c r="V14" i="3"/>
  <c r="I60" i="6" l="1"/>
  <c r="I27" i="6" l="1"/>
  <c r="V18" i="3" l="1"/>
  <c r="V16" i="3"/>
  <c r="G51" i="6" l="1"/>
  <c r="G27" i="6"/>
  <c r="G62" i="6" l="1"/>
  <c r="V31" i="3"/>
  <c r="I52" i="5" l="1"/>
  <c r="V20" i="3"/>
  <c r="T32" i="3" l="1"/>
  <c r="I67" i="6" l="1"/>
  <c r="I51" i="6" l="1"/>
  <c r="I45" i="6"/>
  <c r="V27" i="3" l="1"/>
  <c r="J32" i="3" l="1"/>
  <c r="G15" i="4"/>
  <c r="J33" i="3" l="1"/>
  <c r="G17" i="4"/>
  <c r="V28" i="3" l="1"/>
  <c r="V32" i="3" s="1"/>
  <c r="V25" i="3" l="1"/>
  <c r="I48" i="5" l="1"/>
  <c r="I43" i="5"/>
  <c r="I38" i="5"/>
  <c r="I24" i="5"/>
  <c r="I29" i="5" s="1"/>
  <c r="I35" i="5" s="1"/>
  <c r="I57" i="5" l="1"/>
  <c r="I61" i="5" s="1"/>
  <c r="I62" i="6"/>
  <c r="I72" i="6" s="1"/>
  <c r="V30" i="3" l="1"/>
  <c r="G64" i="6" l="1"/>
  <c r="G65" i="6"/>
  <c r="G67" i="6" l="1"/>
  <c r="G72" i="6" s="1"/>
  <c r="P32" i="28" l="1"/>
  <c r="P34" i="28"/>
  <c r="K12" i="28"/>
  <c r="Q12" i="28"/>
  <c r="O15" i="32"/>
  <c r="M12" i="28" l="1"/>
  <c r="P21" i="3" l="1"/>
  <c r="V19" i="3"/>
  <c r="V17" i="3"/>
  <c r="T21" i="3"/>
  <c r="J21" i="3"/>
  <c r="H21" i="3"/>
  <c r="V21" i="3" l="1"/>
  <c r="R21" i="3"/>
  <c r="N21" i="3"/>
  <c r="L21" i="3"/>
  <c r="L13" i="28" l="1"/>
  <c r="D9" i="32" l="1"/>
  <c r="D11" i="32"/>
  <c r="V33" i="3" l="1"/>
  <c r="Q11" i="28" l="1"/>
  <c r="M11" i="28" s="1"/>
  <c r="M13" i="28" s="1"/>
  <c r="M15" i="28" s="1"/>
  <c r="O13" i="28"/>
  <c r="P13" i="28"/>
  <c r="O24" i="28"/>
  <c r="O27" i="28" s="1"/>
  <c r="K13" i="28" l="1"/>
  <c r="Q13" i="28"/>
  <c r="B5" i="28" l="1"/>
  <c r="B11" i="28" l="1"/>
  <c r="B14" i="28" s="1"/>
  <c r="B7" i="28"/>
  <c r="B16" i="28" l="1"/>
  <c r="B18" i="28" l="1"/>
  <c r="B19" i="28" s="1"/>
  <c r="F11" i="32" l="1"/>
  <c r="F5" i="32"/>
  <c r="D5" i="32"/>
  <c r="H32" i="3" l="1"/>
  <c r="H33" i="3" s="1"/>
  <c r="I25" i="7" l="1"/>
  <c r="H25" i="7"/>
  <c r="G25" i="7"/>
  <c r="E25" i="7"/>
  <c r="D25" i="7"/>
  <c r="C25" i="7"/>
  <c r="F7" i="7"/>
  <c r="F25" i="7" s="1"/>
  <c r="K52" i="5"/>
  <c r="K48" i="5"/>
  <c r="K43" i="5"/>
  <c r="K38" i="5"/>
  <c r="K24" i="5"/>
  <c r="K29" i="5" s="1"/>
  <c r="K35" i="5" s="1"/>
  <c r="U32" i="3"/>
  <c r="S32" i="3"/>
  <c r="P32" i="3"/>
  <c r="O32" i="3"/>
  <c r="M32" i="3"/>
  <c r="K32" i="3"/>
  <c r="I32" i="3"/>
  <c r="G32" i="3"/>
  <c r="F21" i="3"/>
  <c r="L7" i="7" l="1"/>
  <c r="L25" i="7" s="1"/>
  <c r="K57" i="5"/>
</calcChain>
</file>

<file path=xl/comments1.xml><?xml version="1.0" encoding="utf-8"?>
<comments xmlns="http://schemas.openxmlformats.org/spreadsheetml/2006/main">
  <authors>
    <author>Bruna Costa Vilela do Nascimento</author>
  </authors>
  <commentList>
    <comment ref="J11" authorId="0" shapeId="0">
      <text>
        <r>
          <rPr>
            <b/>
            <sz val="9"/>
            <color indexed="81"/>
            <rFont val="Segoe UI"/>
            <family val="2"/>
          </rPr>
          <t>Bruna Costa Vilela do Nascimento:</t>
        </r>
        <r>
          <rPr>
            <sz val="9"/>
            <color indexed="81"/>
            <rFont val="Segoe UI"/>
            <family val="2"/>
          </rPr>
          <t xml:space="preserve">
Em outubro de 2017 foi realizada a baixa do saldo de IRPJ s/ convergência, que correspondia a R$ 32.330 (R$ 19.249 de saldo anterior e R$ 13.081 apurado em 2017). A baixa foi realizada devido ao processo nº 0802796-27.2013.4.05.8300 de imunidade tributária.</t>
        </r>
      </text>
    </comment>
  </commentList>
</comments>
</file>

<file path=xl/sharedStrings.xml><?xml version="1.0" encoding="utf-8"?>
<sst xmlns="http://schemas.openxmlformats.org/spreadsheetml/2006/main" count="349" uniqueCount="257">
  <si>
    <t>Longo prazo</t>
  </si>
  <si>
    <t>Total</t>
  </si>
  <si>
    <t>APLICAÇÃO</t>
  </si>
  <si>
    <t>RESGATE</t>
  </si>
  <si>
    <t>REND. LÍQUIDO</t>
  </si>
  <si>
    <t>RENDIMENTO</t>
  </si>
  <si>
    <t xml:space="preserve">IRRF </t>
  </si>
  <si>
    <t>IOF</t>
  </si>
  <si>
    <t xml:space="preserve">    </t>
  </si>
  <si>
    <t>TOTAL</t>
  </si>
  <si>
    <t>Aplicações Automáticas</t>
  </si>
  <si>
    <t>2010</t>
  </si>
  <si>
    <t>Banco Real</t>
  </si>
  <si>
    <t>Saldo em novembro</t>
  </si>
  <si>
    <t>Provisão Imposto de renda</t>
  </si>
  <si>
    <t>Provisão IOF</t>
  </si>
  <si>
    <t>Banco do Brasil</t>
  </si>
  <si>
    <t>Caixa Econômica Federal</t>
  </si>
  <si>
    <t>BNB</t>
  </si>
  <si>
    <t>Outros</t>
  </si>
  <si>
    <t>Circulante</t>
  </si>
  <si>
    <t>Pessoal</t>
  </si>
  <si>
    <t>Serviços de terceiros</t>
  </si>
  <si>
    <t>Receitas</t>
  </si>
  <si>
    <t>Não circulante</t>
  </si>
  <si>
    <t>Depreciação</t>
  </si>
  <si>
    <t>Amortização</t>
  </si>
  <si>
    <t>Ativo</t>
  </si>
  <si>
    <t>Estoques</t>
  </si>
  <si>
    <t>Debêntures</t>
  </si>
  <si>
    <t>Imobilizado</t>
  </si>
  <si>
    <t>Intangível</t>
  </si>
  <si>
    <t>Comerciais</t>
  </si>
  <si>
    <t>Administrativas</t>
  </si>
  <si>
    <t>Tributárias</t>
  </si>
  <si>
    <t>Companhia Pernambucana de Saneamento - COMPESA</t>
  </si>
  <si>
    <t>Passivo</t>
  </si>
  <si>
    <t>Fornecedores</t>
  </si>
  <si>
    <t>Juros</t>
  </si>
  <si>
    <t>Ajustes de Avaliação Patrimonial</t>
  </si>
  <si>
    <t xml:space="preserve"> </t>
  </si>
  <si>
    <t>(Em milhares de Reais)</t>
  </si>
  <si>
    <t>Fluxos de caixa das atividades operacionais</t>
  </si>
  <si>
    <t>Fluxos de caixa das atividades de investimento</t>
  </si>
  <si>
    <t>Ajustes de Exercícios Anteriores</t>
  </si>
  <si>
    <t>Auxilio para Obras</t>
  </si>
  <si>
    <t>Créditos do Estado de Pernambuco</t>
  </si>
  <si>
    <t>Aumento de Capital</t>
  </si>
  <si>
    <t>Juros Sobre o Capital Próprio</t>
  </si>
  <si>
    <t>Lucro Líquido do Exercício</t>
  </si>
  <si>
    <t>Saldo em 31 de dezembro de 2010</t>
  </si>
  <si>
    <t>Mar/10</t>
  </si>
  <si>
    <t>Jun/10</t>
  </si>
  <si>
    <t>Set/10</t>
  </si>
  <si>
    <t>Dez/10</t>
  </si>
  <si>
    <t>Saldo em 31 de março de 2010</t>
  </si>
  <si>
    <t>Saldo em 30 de junho de 2010</t>
  </si>
  <si>
    <t>Saldo em 31 de outubro de 2009</t>
  </si>
  <si>
    <t>Saldo em 30 de novembro de 2009</t>
  </si>
  <si>
    <t>Nota</t>
  </si>
  <si>
    <t>Contas a receber de clientes</t>
  </si>
  <si>
    <t>Outros créditos a receber</t>
  </si>
  <si>
    <t>Total do ativo circulante</t>
  </si>
  <si>
    <t>Total do ativo não circulante</t>
  </si>
  <si>
    <t>Total do ativo</t>
  </si>
  <si>
    <t>Empréstimos e financiamentos</t>
  </si>
  <si>
    <t>Depósitos e retenções contratuais</t>
  </si>
  <si>
    <t>Tributos a recolher</t>
  </si>
  <si>
    <t>Consignações a recolher</t>
  </si>
  <si>
    <t>Salários e encargos sociais a pagar</t>
  </si>
  <si>
    <t>Outras contas a pagar</t>
  </si>
  <si>
    <t>Provisões para contingências</t>
  </si>
  <si>
    <t>Patrimônio líquido</t>
  </si>
  <si>
    <t>Capital social</t>
  </si>
  <si>
    <t>Ajustes de avaliação patrimonial</t>
  </si>
  <si>
    <t>Depósitos judiciais</t>
  </si>
  <si>
    <t>Custo dos serviços prestados</t>
  </si>
  <si>
    <t>Lucro bruto</t>
  </si>
  <si>
    <t>Receitas (despesas) operacionais</t>
  </si>
  <si>
    <t>Capital
social</t>
  </si>
  <si>
    <t>Demonstrações das mutações do patrimônio líquido</t>
  </si>
  <si>
    <t>Água, esgoto e serviços</t>
  </si>
  <si>
    <t>Cancelamento</t>
  </si>
  <si>
    <t>Insumos adquiridos de terceiros</t>
  </si>
  <si>
    <t>Materiais consumidos</t>
  </si>
  <si>
    <t>Energia</t>
  </si>
  <si>
    <t xml:space="preserve">Valor adicionado bruto </t>
  </si>
  <si>
    <t>Retenções</t>
  </si>
  <si>
    <t>Depreciação e amortização</t>
  </si>
  <si>
    <t>Valor adicionado líquido produzido</t>
  </si>
  <si>
    <t>Valor adicionado recebido em transferência</t>
  </si>
  <si>
    <t>Receitas financeiras</t>
  </si>
  <si>
    <t>Distribuição do valor adicionado</t>
  </si>
  <si>
    <t>Remuneração direta</t>
  </si>
  <si>
    <t>Benefícios</t>
  </si>
  <si>
    <t>Tributos</t>
  </si>
  <si>
    <t>Federais</t>
  </si>
  <si>
    <t>Estaduais</t>
  </si>
  <si>
    <t>Municipais</t>
  </si>
  <si>
    <t>Remuneração de capitais de terceiros</t>
  </si>
  <si>
    <t xml:space="preserve">Remuneração de capitais próprios </t>
  </si>
  <si>
    <t xml:space="preserve">Resultados retidos </t>
  </si>
  <si>
    <t>Total distribuído</t>
  </si>
  <si>
    <t>FGTS</t>
  </si>
  <si>
    <t>Adiantamento para futuro aumento de capital</t>
  </si>
  <si>
    <t>Despesas financeiras</t>
  </si>
  <si>
    <t>Fluxo de caixa de atividades de financiamento</t>
  </si>
  <si>
    <t>Ingressos de adiantamentos para aumento de capital</t>
  </si>
  <si>
    <t>Juros sobre capital próprio a pagar</t>
  </si>
  <si>
    <t>Outras receitas (despesas), líquidas</t>
  </si>
  <si>
    <t>Resultado antes das receitas (despesas) financeiras, líquidas</t>
  </si>
  <si>
    <t>Receitas (despesas) financeiras, líquidas</t>
  </si>
  <si>
    <t>(Aumentos) reduções nos ativos e aumentos (reduções) nos passivos</t>
  </si>
  <si>
    <t>Fluxo de caixa aplicado nas atividades de investimento</t>
  </si>
  <si>
    <t>Caixa e equivalentes de caixa</t>
  </si>
  <si>
    <t xml:space="preserve">Valor adicionado total a distribuir </t>
  </si>
  <si>
    <t>Resultado antes dos impostos</t>
  </si>
  <si>
    <t>Ajustes por:</t>
  </si>
  <si>
    <t>Amortização de debêntures</t>
  </si>
  <si>
    <t>Amortização de empréstimos e financiamentos</t>
  </si>
  <si>
    <t>Aluguéis</t>
  </si>
  <si>
    <t>Demonstrações dos fluxos de caixa</t>
  </si>
  <si>
    <t>Saldo inicial de caixa e equivalentes de caixa</t>
  </si>
  <si>
    <t>Saldo final de caixa e equivalentes de caixa</t>
  </si>
  <si>
    <t>Resultados abrangentes</t>
  </si>
  <si>
    <t>Resultado abrangente total</t>
  </si>
  <si>
    <t>(Reapresentado)</t>
  </si>
  <si>
    <t>Beneficio a empregados</t>
  </si>
  <si>
    <t>Ingresso de empréstimos e financiamentos</t>
  </si>
  <si>
    <t>Variação líquida do valor justo de investimentos</t>
  </si>
  <si>
    <t>Convênios e outros investimentos</t>
  </si>
  <si>
    <t>Variações patrimoniais</t>
  </si>
  <si>
    <t>Tributos a recuperar e diferidos</t>
  </si>
  <si>
    <t>Ativo fiscal corrente</t>
  </si>
  <si>
    <t>Ativo fiscal diferido</t>
  </si>
  <si>
    <t>Passivo fiscal - diferido</t>
  </si>
  <si>
    <t>Passivo fiscal - corrente</t>
  </si>
  <si>
    <t>Contribuição social sobre o lucro líquido - corrente</t>
  </si>
  <si>
    <t>Contribuição social sobre o lucro líquido - diferido</t>
  </si>
  <si>
    <t>Imposto de renda - corrente</t>
  </si>
  <si>
    <t>Imposto de renda - diferido</t>
  </si>
  <si>
    <t>Fluxo de caixa proveniente das atividades operacionais</t>
  </si>
  <si>
    <t>Demonstrações dos valores adicionados</t>
  </si>
  <si>
    <t>Resultado por ação</t>
  </si>
  <si>
    <t>Resultado por ação - básico e diluído (em unidades de R$)</t>
  </si>
  <si>
    <t>Despesas antecipadas</t>
  </si>
  <si>
    <t>Lucro líquido do periodo</t>
  </si>
  <si>
    <t>Ajuste de estoque</t>
  </si>
  <si>
    <t>Despesa antecipada</t>
  </si>
  <si>
    <t>(Redução) aumento de caixa e equivalentes de caixa</t>
  </si>
  <si>
    <t>Demonstrações dos resultados</t>
  </si>
  <si>
    <t>Demonstrações dos resultados abrangentes</t>
  </si>
  <si>
    <t>Recuperação de CBOS - Investimento (PPP)</t>
  </si>
  <si>
    <t>Saldo em 30 de outubro de 2010</t>
  </si>
  <si>
    <t>Lucro líquido do exercício</t>
  </si>
  <si>
    <t>Receita Líquida</t>
  </si>
  <si>
    <t>Fluxo de caixa proveniente das atividades de financiamento</t>
  </si>
  <si>
    <t>-</t>
  </si>
  <si>
    <t>Constituição (Reversão) das provisões para contingências</t>
  </si>
  <si>
    <t>a</t>
  </si>
  <si>
    <t>Custo de construção</t>
  </si>
  <si>
    <t>Ajuste a valor presente</t>
  </si>
  <si>
    <t>Despesas</t>
  </si>
  <si>
    <t>Lucros/Prejuízos acumulados</t>
  </si>
  <si>
    <t>Integralização de capital</t>
  </si>
  <si>
    <t>Juros sobre o capital próprio</t>
  </si>
  <si>
    <t>Amortização de juros de debêntures, empréstimos e financiamento</t>
  </si>
  <si>
    <t>CSLL diferida - 9%</t>
  </si>
  <si>
    <t xml:space="preserve"> CSLL </t>
  </si>
  <si>
    <t xml:space="preserve"> IRPJ </t>
  </si>
  <si>
    <t xml:space="preserve"> Diferido </t>
  </si>
  <si>
    <t>Recuperação CBOs</t>
  </si>
  <si>
    <t>Provisão - Atualização atuarial</t>
  </si>
  <si>
    <t xml:space="preserve"> Saldo final </t>
  </si>
  <si>
    <t xml:space="preserve"> Resultado </t>
  </si>
  <si>
    <t xml:space="preserve"> Saldo inicial </t>
  </si>
  <si>
    <t>Provisão de benefício a empregado</t>
  </si>
  <si>
    <t>Receitas de construção</t>
  </si>
  <si>
    <t>Conta Origem</t>
  </si>
  <si>
    <t xml:space="preserve">Resultado </t>
  </si>
  <si>
    <t>Reservas de Lucros</t>
  </si>
  <si>
    <t>Constituição de Reservas</t>
  </si>
  <si>
    <t>Ajuste benefício a empregados</t>
  </si>
  <si>
    <t>Reservas</t>
  </si>
  <si>
    <t>Adiantamento para futuro aumento de capital - AFAC</t>
  </si>
  <si>
    <t>Reserva legal</t>
  </si>
  <si>
    <t>Reserva estatutária</t>
  </si>
  <si>
    <t>Reserva para contingências</t>
  </si>
  <si>
    <t>Ativo Imobilizado</t>
  </si>
  <si>
    <t>ordinárias</t>
  </si>
  <si>
    <t>preferenciais</t>
  </si>
  <si>
    <t>total</t>
  </si>
  <si>
    <t>Perdas Estimadas em Créditos de Liquidação Duvidosa</t>
  </si>
  <si>
    <t>Prejuízos Acumulados</t>
  </si>
  <si>
    <t>Lucro do Exercício</t>
  </si>
  <si>
    <t>Lucro após compensação do preuízo</t>
  </si>
  <si>
    <t>Reserva Legal</t>
  </si>
  <si>
    <t>Reserva para Aumento de Capital</t>
  </si>
  <si>
    <t>Reserva de Contingências</t>
  </si>
  <si>
    <t>Memória de cálculo das reservas</t>
  </si>
  <si>
    <t>Lucro Líquido</t>
  </si>
  <si>
    <t>(-)</t>
  </si>
  <si>
    <t>(+)</t>
  </si>
  <si>
    <t>(=)</t>
  </si>
  <si>
    <t>Lucro a distribuir</t>
  </si>
  <si>
    <t>Limite Máximo:</t>
  </si>
  <si>
    <t>20% do Capital Social =</t>
  </si>
  <si>
    <t>1 trim</t>
  </si>
  <si>
    <t>2 trim</t>
  </si>
  <si>
    <t>3 trim</t>
  </si>
  <si>
    <t>4 trim</t>
  </si>
  <si>
    <t>sd</t>
  </si>
  <si>
    <t>outubro</t>
  </si>
  <si>
    <t>julho</t>
  </si>
  <si>
    <t>Ajuste líquido em Julho e Outubro</t>
  </si>
  <si>
    <t>Resultado 2017</t>
  </si>
  <si>
    <t>Tributos Diferidos</t>
  </si>
  <si>
    <t>Reserva para Dividendos Adicionais</t>
  </si>
  <si>
    <t>Composição Acionária</t>
  </si>
  <si>
    <t>As notas explicativas são parte integrante das demonstrações contábeis.</t>
  </si>
  <si>
    <t>Juros sobre capital próprio - Estado de Pernambuco</t>
  </si>
  <si>
    <t>Ativo de Contratos</t>
  </si>
  <si>
    <t>Arrendamento Mercantil</t>
  </si>
  <si>
    <t>Balancete</t>
  </si>
  <si>
    <t>Valor justo de instrumento financeiro/patrimonial</t>
  </si>
  <si>
    <t>Reserva para dividendos adicionais</t>
  </si>
  <si>
    <t>Realizável a Longo Prazo</t>
  </si>
  <si>
    <t>Pagamento de juros sobre capital próprio</t>
  </si>
  <si>
    <t>Provisões e passivos contingentes</t>
  </si>
  <si>
    <t>Constituição de reservas</t>
  </si>
  <si>
    <t>Recuperação PIS/COFINS</t>
  </si>
  <si>
    <t>Beneficios a empregados</t>
  </si>
  <si>
    <t>Outros Investimentos - aplicações financeiras</t>
  </si>
  <si>
    <t>Receitas e despesas de aplicações</t>
  </si>
  <si>
    <t>Ganhos e perdas atuariais</t>
  </si>
  <si>
    <t>16.a</t>
  </si>
  <si>
    <t>24.a</t>
  </si>
  <si>
    <t>24.b</t>
  </si>
  <si>
    <t>27.a</t>
  </si>
  <si>
    <t>27.b</t>
  </si>
  <si>
    <t>27.c</t>
  </si>
  <si>
    <t>27.d</t>
  </si>
  <si>
    <t>Saldo em 01 de janeiro de 2022</t>
  </si>
  <si>
    <t>Juros Sobre o Capital Próprio - JCP</t>
  </si>
  <si>
    <t>Perdas por crédito não liquidado</t>
  </si>
  <si>
    <t>Ajuste imobilizado e intangível</t>
  </si>
  <si>
    <t>Variação despesas financeiras</t>
  </si>
  <si>
    <t>Saldo em 31 de dezembro de 2022</t>
  </si>
  <si>
    <t>Ganhos atuariais líquidos - Plano de pensão e saúde</t>
  </si>
  <si>
    <t>Ativo de contratos e Intangível</t>
  </si>
  <si>
    <t>Saldo em 01 de janeiro de 2023</t>
  </si>
  <si>
    <t>a partir de 05/2023</t>
  </si>
  <si>
    <t>Saldo em 30 de setembro de 2023</t>
  </si>
  <si>
    <t>Balanços patrimoniais em 31 de dezembro de 2023 e 31 de dezembro de 2022</t>
  </si>
  <si>
    <t>Para os períodos findos em 31 de dezembro de 2023 e 2022</t>
  </si>
  <si>
    <t>01/01/2023 a 31/12/2023</t>
  </si>
  <si>
    <t>01/01/2022 a 31/12/2022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</si>
</sst>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#,##0.0000_);\(#,##0.0000\)"/>
    <numFmt numFmtId="168" formatCode="0_);\(0\)"/>
    <numFmt numFmtId="169" formatCode="_(* #,##0.00_);_(* \(#,##0.00\);_(* &quot;-&quot;_);_(@_)"/>
    <numFmt numFmtId="170" formatCode="_(* #,##0_);_(* \(#,##0\);_(* \-_);_(@_)"/>
    <numFmt numFmtId="171" formatCode="_(* #,##0.00_);_(* \(#,##0.00\);_(* \-??_);_(@_)"/>
    <numFmt numFmtId="172" formatCode="_(* #,##0_);_(* \(#,##0\);_(* \-??_);_(@_)"/>
    <numFmt numFmtId="173" formatCode="#,##0\ ;\(#,##0\);\-#\ ;@\ "/>
    <numFmt numFmtId="174" formatCode="#,##0.00\ ;\(#,##0.00\);\-#\ ;@\ "/>
    <numFmt numFmtId="175" formatCode="_-* #,##0_-;\-* #,##0_-;_-* &quot;-&quot;??_-;_-@_-"/>
    <numFmt numFmtId="176" formatCode="0.0%"/>
    <numFmt numFmtId="177" formatCode="_-* #,##0.0_-;\-* #,##0.0_-;_-* &quot;-&quot;?_-;_-@_-"/>
  </numFmts>
  <fonts count="7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Times New Roman"/>
      <family val="1"/>
    </font>
    <font>
      <sz val="8"/>
      <name val="Calibri"/>
      <family val="2"/>
    </font>
    <font>
      <b/>
      <sz val="11"/>
      <name val="Times New Roman"/>
      <family val="1"/>
    </font>
    <font>
      <sz val="11"/>
      <color indexed="12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b/>
      <sz val="11"/>
      <color indexed="10"/>
      <name val="Times New Roman"/>
      <family val="1"/>
    </font>
    <font>
      <b/>
      <sz val="11"/>
      <color indexed="9"/>
      <name val="Times New Roman"/>
      <family val="1"/>
    </font>
    <font>
      <sz val="18"/>
      <color indexed="8"/>
      <name val="Times New Roman"/>
      <family val="1"/>
    </font>
    <font>
      <sz val="13"/>
      <name val="Times New Roman"/>
      <family val="1"/>
    </font>
    <font>
      <b/>
      <sz val="14"/>
      <name val="Times New Roman"/>
      <family val="1"/>
    </font>
    <font>
      <b/>
      <sz val="14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b/>
      <sz val="16"/>
      <color indexed="8"/>
      <name val="Times New Roman"/>
      <family val="1"/>
    </font>
    <font>
      <sz val="12"/>
      <color indexed="8"/>
      <name val="Times New Roman"/>
      <family val="1"/>
    </font>
    <font>
      <b/>
      <sz val="16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3"/>
      <color rgb="FFFF0000"/>
      <name val="Times New Roman"/>
      <family val="1"/>
    </font>
    <font>
      <sz val="13"/>
      <color theme="1"/>
      <name val="Times New Roman"/>
      <family val="1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2"/>
      <color rgb="FFFF0000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8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color theme="1"/>
      <name val="Times New Roman"/>
      <family val="1"/>
    </font>
    <font>
      <sz val="10"/>
      <name val="Calibri"/>
      <family val="2"/>
      <scheme val="minor"/>
    </font>
    <font>
      <sz val="18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rgb="FFFF0000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1"/>
      <color indexed="8"/>
      <name val="Calibri"/>
      <family val="2"/>
      <charset val="1"/>
    </font>
    <font>
      <b/>
      <sz val="12"/>
      <color indexed="8"/>
      <name val="Times New Roman"/>
      <family val="1"/>
      <charset val="1"/>
    </font>
    <font>
      <b/>
      <sz val="11"/>
      <name val="Times New Roman"/>
      <family val="1"/>
      <charset val="1"/>
    </font>
    <font>
      <b/>
      <sz val="11"/>
      <color indexed="8"/>
      <name val="Times New Roman"/>
      <family val="1"/>
      <charset val="1"/>
    </font>
    <font>
      <i/>
      <sz val="11"/>
      <color indexed="8"/>
      <name val="Times New Roman"/>
      <family val="1"/>
      <charset val="1"/>
    </font>
    <font>
      <sz val="9"/>
      <name val="Times New Roman"/>
      <family val="1"/>
    </font>
    <font>
      <b/>
      <sz val="9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1"/>
    </font>
    <font>
      <sz val="11"/>
      <color rgb="FFFF0000"/>
      <name val="Calibri"/>
      <family val="2"/>
      <charset val="1"/>
    </font>
    <font>
      <i/>
      <sz val="11"/>
      <color rgb="FFFF0000"/>
      <name val="Times New Roman"/>
      <family val="1"/>
    </font>
    <font>
      <sz val="11"/>
      <color theme="1"/>
      <name val="Times New Roman"/>
      <family val="1"/>
      <charset val="1"/>
    </font>
    <font>
      <b/>
      <sz val="11"/>
      <color theme="1"/>
      <name val="Times New Roman"/>
      <family val="1"/>
      <charset val="1"/>
    </font>
    <font>
      <i/>
      <sz val="9"/>
      <name val="Times New Roman"/>
      <family val="1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1"/>
      <name val="Times New Roman"/>
      <family val="1"/>
    </font>
    <font>
      <sz val="9"/>
      <color indexed="8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name val="Times New Roman"/>
      <family val="1"/>
    </font>
    <font>
      <sz val="12"/>
      <color theme="1"/>
      <name val="Times New Roman"/>
      <family val="1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i/>
      <sz val="11"/>
      <color indexed="8"/>
      <name val="Times New Roman"/>
      <family val="1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00B0F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3" fillId="0" borderId="0"/>
    <xf numFmtId="0" fontId="3" fillId="0" borderId="0"/>
    <xf numFmtId="0" fontId="23" fillId="0" borderId="0"/>
    <xf numFmtId="0" fontId="23" fillId="0" borderId="0"/>
    <xf numFmtId="0" fontId="3" fillId="0" borderId="0"/>
    <xf numFmtId="0" fontId="23" fillId="2" borderId="4" applyNumberFormat="0" applyFont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24" fillId="0" borderId="5" applyNumberFormat="0" applyFill="0" applyAlignment="0" applyProtection="0"/>
    <xf numFmtId="171" fontId="52" fillId="0" borderId="0" applyFill="0" applyBorder="0" applyProtection="0"/>
    <xf numFmtId="43" fontId="23" fillId="0" borderId="0" applyFont="0" applyFill="0" applyBorder="0" applyAlignment="0" applyProtection="0"/>
    <xf numFmtId="0" fontId="52" fillId="0" borderId="0"/>
    <xf numFmtId="174" fontId="52" fillId="0" borderId="0"/>
    <xf numFmtId="9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3" fillId="0" borderId="0" applyFont="0" applyFill="0" applyBorder="0" applyAlignment="0" applyProtection="0"/>
  </cellStyleXfs>
  <cellXfs count="547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65" fontId="3" fillId="0" borderId="0" xfId="8" applyFont="1" applyFill="1" applyBorder="1"/>
    <xf numFmtId="165" fontId="23" fillId="0" borderId="0" xfId="8" applyFont="1" applyFill="1" applyBorder="1"/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165" fontId="2" fillId="0" borderId="0" xfId="8" applyFont="1" applyFill="1" applyBorder="1"/>
    <xf numFmtId="0" fontId="2" fillId="0" borderId="0" xfId="0" applyFont="1" applyFill="1" applyBorder="1" applyAlignment="1">
      <alignment horizontal="center"/>
    </xf>
    <xf numFmtId="165" fontId="0" fillId="0" borderId="0" xfId="0" applyNumberFormat="1"/>
    <xf numFmtId="0" fontId="2" fillId="0" borderId="0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right" wrapText="1"/>
    </xf>
    <xf numFmtId="0" fontId="3" fillId="0" borderId="0" xfId="0" applyFont="1" applyFill="1" applyBorder="1"/>
    <xf numFmtId="0" fontId="25" fillId="0" borderId="0" xfId="0" applyFont="1" applyFill="1"/>
    <xf numFmtId="0" fontId="25" fillId="0" borderId="0" xfId="0" applyFont="1" applyFill="1" applyBorder="1"/>
    <xf numFmtId="0" fontId="6" fillId="0" borderId="0" xfId="0" applyFont="1" applyFill="1"/>
    <xf numFmtId="0" fontId="4" fillId="0" borderId="0" xfId="0" applyFont="1" applyFill="1"/>
    <xf numFmtId="166" fontId="4" fillId="0" borderId="0" xfId="8" applyNumberFormat="1" applyFont="1" applyFill="1" applyBorder="1" applyAlignment="1"/>
    <xf numFmtId="0" fontId="4" fillId="0" borderId="0" xfId="0" applyFont="1" applyFill="1" applyBorder="1"/>
    <xf numFmtId="0" fontId="7" fillId="0" borderId="0" xfId="0" applyFont="1" applyFill="1"/>
    <xf numFmtId="0" fontId="8" fillId="0" borderId="0" xfId="0" applyFont="1" applyFill="1" applyBorder="1"/>
    <xf numFmtId="37" fontId="4" fillId="0" borderId="0" xfId="0" applyNumberFormat="1" applyFont="1" applyFill="1"/>
    <xf numFmtId="37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166" fontId="9" fillId="0" borderId="0" xfId="8" applyNumberFormat="1" applyFont="1" applyFill="1" applyBorder="1" applyAlignment="1"/>
    <xf numFmtId="166" fontId="9" fillId="0" borderId="0" xfId="8" applyNumberFormat="1" applyFont="1" applyFill="1" applyBorder="1" applyAlignment="1">
      <alignment horizontal="right"/>
    </xf>
    <xf numFmtId="168" fontId="4" fillId="0" borderId="0" xfId="0" applyNumberFormat="1" applyFont="1" applyFill="1" applyBorder="1" applyAlignment="1">
      <alignment horizontal="center"/>
    </xf>
    <xf numFmtId="166" fontId="4" fillId="0" borderId="0" xfId="8" applyNumberFormat="1" applyFont="1" applyFill="1" applyAlignment="1">
      <alignment horizontal="right"/>
    </xf>
    <xf numFmtId="166" fontId="8" fillId="0" borderId="0" xfId="8" applyNumberFormat="1" applyFont="1" applyFill="1" applyBorder="1" applyAlignment="1">
      <alignment horizontal="right"/>
    </xf>
    <xf numFmtId="0" fontId="4" fillId="0" borderId="0" xfId="0" applyFont="1" applyFill="1" applyAlignment="1">
      <alignment horizontal="left" indent="2"/>
    </xf>
    <xf numFmtId="166" fontId="4" fillId="0" borderId="0" xfId="8" applyNumberFormat="1" applyFont="1" applyFill="1" applyBorder="1" applyAlignment="1">
      <alignment horizontal="right"/>
    </xf>
    <xf numFmtId="37" fontId="6" fillId="0" borderId="0" xfId="0" applyNumberFormat="1" applyFont="1" applyFill="1" applyBorder="1"/>
    <xf numFmtId="37" fontId="8" fillId="0" borderId="0" xfId="0" applyNumberFormat="1" applyFont="1" applyFill="1"/>
    <xf numFmtId="37" fontId="6" fillId="0" borderId="0" xfId="0" applyNumberFormat="1" applyFont="1" applyFill="1"/>
    <xf numFmtId="37" fontId="8" fillId="0" borderId="0" xfId="0" applyNumberFormat="1" applyFont="1" applyFill="1" applyBorder="1"/>
    <xf numFmtId="166" fontId="8" fillId="0" borderId="0" xfId="8" applyNumberFormat="1" applyFont="1" applyFill="1"/>
    <xf numFmtId="37" fontId="6" fillId="0" borderId="0" xfId="0" applyNumberFormat="1" applyFont="1" applyFill="1" applyAlignment="1"/>
    <xf numFmtId="167" fontId="4" fillId="0" borderId="0" xfId="0" applyNumberFormat="1" applyFont="1" applyFill="1"/>
    <xf numFmtId="168" fontId="6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8" applyNumberFormat="1" applyFont="1" applyFill="1" applyBorder="1" applyAlignment="1">
      <alignment horizontal="center"/>
    </xf>
    <xf numFmtId="0" fontId="9" fillId="0" borderId="0" xfId="8" applyNumberFormat="1" applyFont="1" applyFill="1" applyBorder="1" applyAlignment="1">
      <alignment horizontal="center"/>
    </xf>
    <xf numFmtId="164" fontId="4" fillId="0" borderId="0" xfId="0" applyNumberFormat="1" applyFont="1" applyFill="1"/>
    <xf numFmtId="164" fontId="4" fillId="0" borderId="0" xfId="0" applyNumberFormat="1" applyFont="1" applyFill="1" applyBorder="1"/>
    <xf numFmtId="164" fontId="8" fillId="0" borderId="0" xfId="0" applyNumberFormat="1" applyFont="1" applyFill="1" applyBorder="1"/>
    <xf numFmtId="164" fontId="8" fillId="0" borderId="0" xfId="0" applyNumberFormat="1" applyFont="1" applyFill="1"/>
    <xf numFmtId="164" fontId="8" fillId="0" borderId="2" xfId="0" applyNumberFormat="1" applyFont="1" applyFill="1" applyBorder="1"/>
    <xf numFmtId="164" fontId="8" fillId="0" borderId="1" xfId="0" applyNumberFormat="1" applyFont="1" applyFill="1" applyBorder="1"/>
    <xf numFmtId="164" fontId="8" fillId="0" borderId="3" xfId="0" applyNumberFormat="1" applyFont="1" applyFill="1" applyBorder="1"/>
    <xf numFmtId="38" fontId="8" fillId="0" borderId="0" xfId="2" applyNumberFormat="1" applyFont="1" applyFill="1" applyAlignment="1" applyProtection="1"/>
    <xf numFmtId="164" fontId="8" fillId="0" borderId="0" xfId="8" applyNumberFormat="1" applyFont="1" applyFill="1"/>
    <xf numFmtId="0" fontId="6" fillId="0" borderId="0" xfId="0" applyFont="1" applyFill="1" applyAlignment="1"/>
    <xf numFmtId="0" fontId="4" fillId="0" borderId="0" xfId="0" applyFont="1" applyFill="1" applyAlignment="1"/>
    <xf numFmtId="0" fontId="9" fillId="0" borderId="0" xfId="0" applyFont="1" applyFill="1" applyAlignment="1"/>
    <xf numFmtId="0" fontId="25" fillId="0" borderId="0" xfId="0" applyFont="1" applyFill="1" applyAlignment="1"/>
    <xf numFmtId="0" fontId="28" fillId="0" borderId="0" xfId="0" applyFont="1" applyFill="1" applyAlignment="1"/>
    <xf numFmtId="0" fontId="29" fillId="0" borderId="0" xfId="0" applyFont="1" applyFill="1" applyAlignment="1"/>
    <xf numFmtId="0" fontId="30" fillId="0" borderId="0" xfId="0" applyFont="1" applyFill="1" applyAlignment="1"/>
    <xf numFmtId="0" fontId="30" fillId="0" borderId="0" xfId="0" applyNumberFormat="1" applyFont="1" applyFill="1" applyAlignment="1"/>
    <xf numFmtId="0" fontId="29" fillId="0" borderId="0" xfId="0" applyNumberFormat="1" applyFont="1" applyFill="1" applyAlignment="1"/>
    <xf numFmtId="0" fontId="28" fillId="0" borderId="0" xfId="0" applyNumberFormat="1" applyFont="1" applyFill="1" applyAlignment="1"/>
    <xf numFmtId="0" fontId="25" fillId="0" borderId="0" xfId="0" applyNumberFormat="1" applyFont="1" applyFill="1" applyAlignment="1"/>
    <xf numFmtId="164" fontId="25" fillId="0" borderId="0" xfId="0" applyNumberFormat="1" applyFont="1" applyFill="1"/>
    <xf numFmtId="0" fontId="31" fillId="0" borderId="0" xfId="0" applyFont="1" applyFill="1" applyBorder="1"/>
    <xf numFmtId="0" fontId="12" fillId="0" borderId="0" xfId="0" applyFont="1" applyFill="1"/>
    <xf numFmtId="0" fontId="12" fillId="0" borderId="0" xfId="0" applyFont="1" applyFill="1" applyBorder="1"/>
    <xf numFmtId="166" fontId="12" fillId="0" borderId="0" xfId="8" applyNumberFormat="1" applyFont="1" applyFill="1" applyBorder="1" applyAlignment="1"/>
    <xf numFmtId="37" fontId="13" fillId="0" borderId="0" xfId="0" applyNumberFormat="1" applyFont="1" applyFill="1"/>
    <xf numFmtId="37" fontId="13" fillId="0" borderId="0" xfId="0" applyNumberFormat="1" applyFont="1" applyFill="1" applyBorder="1"/>
    <xf numFmtId="0" fontId="33" fillId="0" borderId="0" xfId="0" applyFont="1" applyFill="1" applyBorder="1"/>
    <xf numFmtId="0" fontId="33" fillId="0" borderId="0" xfId="0" applyFont="1" applyFill="1"/>
    <xf numFmtId="164" fontId="31" fillId="0" borderId="0" xfId="0" applyNumberFormat="1" applyFont="1" applyFill="1"/>
    <xf numFmtId="0" fontId="31" fillId="0" borderId="0" xfId="0" applyFont="1" applyFill="1"/>
    <xf numFmtId="0" fontId="14" fillId="0" borderId="0" xfId="0" applyFont="1" applyFill="1"/>
    <xf numFmtId="0" fontId="15" fillId="0" borderId="0" xfId="0" applyFont="1" applyFill="1" applyBorder="1"/>
    <xf numFmtId="0" fontId="15" fillId="0" borderId="0" xfId="8" applyNumberFormat="1" applyFont="1" applyFill="1" applyBorder="1" applyAlignment="1">
      <alignment horizontal="center"/>
    </xf>
    <xf numFmtId="166" fontId="15" fillId="0" borderId="0" xfId="8" applyNumberFormat="1" applyFont="1" applyFill="1" applyBorder="1" applyAlignment="1"/>
    <xf numFmtId="0" fontId="15" fillId="0" borderId="0" xfId="0" applyFont="1" applyFill="1"/>
    <xf numFmtId="0" fontId="16" fillId="0" borderId="0" xfId="0" applyFont="1" applyFill="1"/>
    <xf numFmtId="0" fontId="17" fillId="0" borderId="0" xfId="0" applyFont="1" applyFill="1" applyBorder="1"/>
    <xf numFmtId="0" fontId="17" fillId="0" borderId="0" xfId="8" applyNumberFormat="1" applyFont="1" applyFill="1" applyBorder="1" applyAlignment="1">
      <alignment horizontal="center"/>
    </xf>
    <xf numFmtId="166" fontId="17" fillId="0" borderId="0" xfId="8" applyNumberFormat="1" applyFont="1" applyFill="1" applyBorder="1" applyAlignment="1"/>
    <xf numFmtId="37" fontId="17" fillId="0" borderId="0" xfId="0" applyNumberFormat="1" applyFont="1" applyFill="1"/>
    <xf numFmtId="0" fontId="17" fillId="0" borderId="0" xfId="0" applyFont="1" applyFill="1"/>
    <xf numFmtId="0" fontId="18" fillId="0" borderId="0" xfId="8" applyNumberFormat="1" applyFont="1" applyFill="1" applyBorder="1" applyAlignment="1">
      <alignment horizontal="center"/>
    </xf>
    <xf numFmtId="0" fontId="19" fillId="0" borderId="0" xfId="8" applyNumberFormat="1" applyFont="1" applyFill="1" applyBorder="1" applyAlignment="1">
      <alignment horizontal="center"/>
    </xf>
    <xf numFmtId="0" fontId="16" fillId="0" borderId="0" xfId="0" applyFont="1" applyFill="1" applyAlignment="1"/>
    <xf numFmtId="37" fontId="20" fillId="0" borderId="0" xfId="0" applyNumberFormat="1" applyFont="1" applyFill="1"/>
    <xf numFmtId="37" fontId="20" fillId="0" borderId="0" xfId="0" applyNumberFormat="1" applyFont="1" applyFill="1" applyBorder="1"/>
    <xf numFmtId="37" fontId="14" fillId="0" borderId="0" xfId="0" applyNumberFormat="1" applyFont="1" applyFill="1"/>
    <xf numFmtId="37" fontId="14" fillId="0" borderId="0" xfId="0" applyNumberFormat="1" applyFont="1" applyFill="1" applyBorder="1"/>
    <xf numFmtId="37" fontId="16" fillId="0" borderId="0" xfId="0" applyNumberFormat="1" applyFont="1" applyFill="1"/>
    <xf numFmtId="37" fontId="16" fillId="0" borderId="0" xfId="0" applyNumberFormat="1" applyFont="1" applyFill="1" applyBorder="1"/>
    <xf numFmtId="0" fontId="37" fillId="0" borderId="0" xfId="0" applyFont="1" applyFill="1" applyBorder="1"/>
    <xf numFmtId="0" fontId="37" fillId="0" borderId="0" xfId="0" applyFont="1" applyFill="1"/>
    <xf numFmtId="0" fontId="38" fillId="0" borderId="0" xfId="0" applyFont="1" applyFill="1" applyBorder="1"/>
    <xf numFmtId="0" fontId="38" fillId="0" borderId="0" xfId="0" applyFont="1" applyFill="1"/>
    <xf numFmtId="0" fontId="39" fillId="0" borderId="0" xfId="0" applyFont="1" applyFill="1" applyBorder="1"/>
    <xf numFmtId="0" fontId="39" fillId="0" borderId="0" xfId="0" applyFont="1" applyFill="1"/>
    <xf numFmtId="0" fontId="25" fillId="0" borderId="0" xfId="0" applyFont="1" applyFill="1" applyBorder="1" applyAlignment="1"/>
    <xf numFmtId="0" fontId="37" fillId="0" borderId="0" xfId="0" applyFont="1" applyFill="1" applyAlignment="1"/>
    <xf numFmtId="0" fontId="18" fillId="0" borderId="0" xfId="0" applyFont="1" applyFill="1" applyAlignment="1"/>
    <xf numFmtId="0" fontId="18" fillId="0" borderId="0" xfId="0" applyFont="1" applyFill="1"/>
    <xf numFmtId="0" fontId="15" fillId="0" borderId="0" xfId="0" applyFont="1" applyFill="1" applyAlignment="1"/>
    <xf numFmtId="0" fontId="19" fillId="0" borderId="0" xfId="0" applyFont="1" applyFill="1"/>
    <xf numFmtId="0" fontId="40" fillId="0" borderId="0" xfId="0" applyFont="1" applyFill="1" applyAlignment="1"/>
    <xf numFmtId="0" fontId="41" fillId="0" borderId="0" xfId="0" applyFont="1" applyFill="1" applyAlignment="1"/>
    <xf numFmtId="14" fontId="6" fillId="0" borderId="0" xfId="0" applyNumberFormat="1" applyFont="1" applyFill="1" applyBorder="1" applyAlignment="1">
      <alignment horizontal="right"/>
    </xf>
    <xf numFmtId="0" fontId="10" fillId="0" borderId="0" xfId="0" applyFont="1" applyFill="1" applyAlignment="1"/>
    <xf numFmtId="0" fontId="10" fillId="0" borderId="0" xfId="0" applyNumberFormat="1" applyFont="1" applyFill="1" applyAlignment="1">
      <alignment horizontal="center"/>
    </xf>
    <xf numFmtId="0" fontId="10" fillId="0" borderId="0" xfId="0" applyFont="1" applyFill="1"/>
    <xf numFmtId="37" fontId="6" fillId="0" borderId="0" xfId="2" applyNumberFormat="1" applyFont="1" applyFill="1"/>
    <xf numFmtId="164" fontId="25" fillId="0" borderId="0" xfId="0" applyNumberFormat="1" applyFont="1" applyFill="1" applyAlignment="1"/>
    <xf numFmtId="0" fontId="38" fillId="0" borderId="0" xfId="0" applyFont="1" applyFill="1" applyAlignment="1"/>
    <xf numFmtId="0" fontId="30" fillId="0" borderId="0" xfId="0" applyFont="1" applyFill="1"/>
    <xf numFmtId="0" fontId="37" fillId="0" borderId="0" xfId="0" applyFont="1" applyFill="1" applyAlignment="1">
      <alignment horizontal="left"/>
    </xf>
    <xf numFmtId="0" fontId="25" fillId="0" borderId="0" xfId="0" applyFont="1" applyFill="1" applyAlignment="1">
      <alignment horizontal="left"/>
    </xf>
    <xf numFmtId="0" fontId="40" fillId="0" borderId="0" xfId="0" applyFont="1" applyFill="1" applyAlignment="1">
      <alignment horizontal="left"/>
    </xf>
    <xf numFmtId="0" fontId="41" fillId="0" borderId="0" xfId="0" applyFont="1" applyFill="1" applyAlignment="1">
      <alignment horizontal="left"/>
    </xf>
    <xf numFmtId="168" fontId="22" fillId="0" borderId="0" xfId="0" applyNumberFormat="1" applyFont="1" applyFill="1" applyBorder="1" applyAlignment="1">
      <alignment horizontal="center"/>
    </xf>
    <xf numFmtId="0" fontId="42" fillId="0" borderId="0" xfId="0" applyFont="1" applyFill="1" applyBorder="1"/>
    <xf numFmtId="0" fontId="25" fillId="0" borderId="0" xfId="0" applyFont="1" applyFill="1" applyBorder="1" applyAlignment="1">
      <alignment horizontal="center"/>
    </xf>
    <xf numFmtId="0" fontId="42" fillId="0" borderId="0" xfId="0" applyFont="1" applyFill="1" applyBorder="1" applyAlignment="1"/>
    <xf numFmtId="0" fontId="43" fillId="0" borderId="0" xfId="0" applyFont="1" applyFill="1" applyBorder="1"/>
    <xf numFmtId="0" fontId="41" fillId="0" borderId="0" xfId="0" applyFont="1" applyFill="1" applyBorder="1"/>
    <xf numFmtId="0" fontId="38" fillId="0" borderId="0" xfId="0" applyFont="1" applyFill="1" applyBorder="1" applyAlignment="1"/>
    <xf numFmtId="164" fontId="8" fillId="3" borderId="0" xfId="0" applyNumberFormat="1" applyFont="1" applyFill="1"/>
    <xf numFmtId="164" fontId="8" fillId="3" borderId="0" xfId="0" applyNumberFormat="1" applyFont="1" applyFill="1" applyBorder="1"/>
    <xf numFmtId="37" fontId="8" fillId="3" borderId="0" xfId="0" applyNumberFormat="1" applyFont="1" applyFill="1" applyBorder="1"/>
    <xf numFmtId="0" fontId="19" fillId="0" borderId="0" xfId="0" applyFont="1" applyFill="1" applyAlignment="1"/>
    <xf numFmtId="0" fontId="43" fillId="0" borderId="0" xfId="0" applyFont="1" applyFill="1" applyAlignment="1"/>
    <xf numFmtId="0" fontId="4" fillId="0" borderId="0" xfId="0" applyFont="1" applyFill="1" applyBorder="1" applyAlignment="1">
      <alignment horizontal="right"/>
    </xf>
    <xf numFmtId="168" fontId="4" fillId="0" borderId="0" xfId="0" applyNumberFormat="1" applyFont="1" applyFill="1" applyBorder="1" applyAlignment="1">
      <alignment horizontal="right"/>
    </xf>
    <xf numFmtId="0" fontId="26" fillId="0" borderId="0" xfId="0" applyFont="1" applyFill="1" applyBorder="1"/>
    <xf numFmtId="0" fontId="44" fillId="0" borderId="0" xfId="0" applyFont="1" applyFill="1" applyBorder="1" applyAlignment="1"/>
    <xf numFmtId="0" fontId="45" fillId="0" borderId="0" xfId="0" applyFont="1" applyFill="1" applyBorder="1" applyAlignment="1">
      <alignment horizontal="left"/>
    </xf>
    <xf numFmtId="4" fontId="4" fillId="0" borderId="0" xfId="0" applyNumberFormat="1" applyFont="1" applyFill="1"/>
    <xf numFmtId="164" fontId="8" fillId="3" borderId="2" xfId="0" applyNumberFormat="1" applyFont="1" applyFill="1" applyBorder="1"/>
    <xf numFmtId="164" fontId="31" fillId="3" borderId="0" xfId="0" applyNumberFormat="1" applyFont="1" applyFill="1" applyBorder="1"/>
    <xf numFmtId="164" fontId="31" fillId="3" borderId="0" xfId="0" applyNumberFormat="1" applyFont="1" applyFill="1"/>
    <xf numFmtId="0" fontId="8" fillId="3" borderId="0" xfId="0" applyFont="1" applyFill="1"/>
    <xf numFmtId="168" fontId="31" fillId="3" borderId="0" xfId="0" applyNumberFormat="1" applyFont="1" applyFill="1" applyBorder="1" applyAlignment="1">
      <alignment horizontal="center"/>
    </xf>
    <xf numFmtId="0" fontId="6" fillId="3" borderId="0" xfId="0" applyFont="1" applyFill="1"/>
    <xf numFmtId="37" fontId="8" fillId="3" borderId="0" xfId="0" applyNumberFormat="1" applyFont="1" applyFill="1"/>
    <xf numFmtId="166" fontId="8" fillId="3" borderId="0" xfId="0" applyNumberFormat="1" applyFont="1" applyFill="1" applyAlignment="1">
      <alignment horizontal="center"/>
    </xf>
    <xf numFmtId="165" fontId="4" fillId="0" borderId="0" xfId="0" applyNumberFormat="1" applyFont="1" applyFill="1" applyBorder="1"/>
    <xf numFmtId="0" fontId="31" fillId="0" borderId="0" xfId="8" applyNumberFormat="1" applyFont="1" applyFill="1" applyBorder="1" applyAlignment="1">
      <alignment horizontal="center"/>
    </xf>
    <xf numFmtId="0" fontId="31" fillId="0" borderId="0" xfId="8" applyNumberFormat="1" applyFont="1" applyFill="1" applyAlignment="1">
      <alignment horizontal="center"/>
    </xf>
    <xf numFmtId="0" fontId="31" fillId="0" borderId="0" xfId="0" applyNumberFormat="1" applyFont="1" applyFill="1" applyAlignment="1">
      <alignment horizontal="center"/>
    </xf>
    <xf numFmtId="37" fontId="6" fillId="3" borderId="0" xfId="0" applyNumberFormat="1" applyFont="1" applyFill="1" applyAlignment="1">
      <alignment horizontal="center"/>
    </xf>
    <xf numFmtId="14" fontId="6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31" fillId="3" borderId="0" xfId="0" applyFont="1" applyFill="1" applyBorder="1"/>
    <xf numFmtId="0" fontId="31" fillId="3" borderId="0" xfId="0" applyFont="1" applyFill="1"/>
    <xf numFmtId="0" fontId="31" fillId="3" borderId="0" xfId="0" applyFont="1" applyFill="1" applyAlignment="1">
      <alignment horizontal="center"/>
    </xf>
    <xf numFmtId="165" fontId="4" fillId="3" borderId="0" xfId="0" applyNumberFormat="1" applyFont="1" applyFill="1" applyBorder="1"/>
    <xf numFmtId="0" fontId="37" fillId="3" borderId="0" xfId="0" applyFont="1" applyFill="1" applyAlignment="1"/>
    <xf numFmtId="0" fontId="20" fillId="3" borderId="0" xfId="0" applyFont="1" applyFill="1" applyBorder="1"/>
    <xf numFmtId="0" fontId="20" fillId="3" borderId="0" xfId="0" applyFont="1" applyFill="1" applyBorder="1" applyAlignment="1">
      <alignment horizontal="center"/>
    </xf>
    <xf numFmtId="165" fontId="20" fillId="3" borderId="0" xfId="0" applyNumberFormat="1" applyFont="1" applyFill="1" applyBorder="1"/>
    <xf numFmtId="0" fontId="25" fillId="3" borderId="0" xfId="0" applyFont="1" applyFill="1" applyAlignment="1"/>
    <xf numFmtId="0" fontId="8" fillId="3" borderId="0" xfId="0" applyFont="1" applyFill="1" applyBorder="1"/>
    <xf numFmtId="0" fontId="8" fillId="3" borderId="0" xfId="0" applyFont="1" applyFill="1" applyBorder="1" applyAlignment="1">
      <alignment horizontal="center"/>
    </xf>
    <xf numFmtId="165" fontId="8" fillId="3" borderId="0" xfId="0" applyNumberFormat="1" applyFont="1" applyFill="1" applyBorder="1"/>
    <xf numFmtId="0" fontId="38" fillId="3" borderId="0" xfId="0" applyFont="1" applyFill="1"/>
    <xf numFmtId="0" fontId="14" fillId="3" borderId="0" xfId="0" applyFont="1" applyFill="1" applyBorder="1"/>
    <xf numFmtId="0" fontId="14" fillId="3" borderId="0" xfId="0" applyFont="1" applyFill="1" applyBorder="1" applyAlignment="1">
      <alignment horizontal="center"/>
    </xf>
    <xf numFmtId="165" fontId="14" fillId="3" borderId="0" xfId="0" applyNumberFormat="1" applyFont="1" applyFill="1" applyBorder="1"/>
    <xf numFmtId="0" fontId="21" fillId="3" borderId="0" xfId="0" applyFont="1" applyFill="1" applyBorder="1"/>
    <xf numFmtId="0" fontId="21" fillId="3" borderId="0" xfId="0" applyFont="1" applyFill="1" applyBorder="1" applyAlignment="1">
      <alignment horizontal="center"/>
    </xf>
    <xf numFmtId="165" fontId="21" fillId="3" borderId="0" xfId="0" applyNumberFormat="1" applyFont="1" applyFill="1" applyBorder="1"/>
    <xf numFmtId="165" fontId="8" fillId="3" borderId="0" xfId="8" applyFont="1" applyFill="1" applyBorder="1"/>
    <xf numFmtId="0" fontId="40" fillId="3" borderId="0" xfId="0" applyFont="1" applyFill="1" applyAlignment="1"/>
    <xf numFmtId="0" fontId="16" fillId="3" borderId="0" xfId="0" applyFont="1" applyFill="1" applyBorder="1"/>
    <xf numFmtId="0" fontId="16" fillId="3" borderId="0" xfId="0" applyFont="1" applyFill="1" applyBorder="1" applyAlignment="1">
      <alignment horizontal="center"/>
    </xf>
    <xf numFmtId="165" fontId="16" fillId="3" borderId="0" xfId="0" applyNumberFormat="1" applyFont="1" applyFill="1" applyBorder="1"/>
    <xf numFmtId="0" fontId="8" fillId="3" borderId="0" xfId="0" applyFont="1" applyFill="1" applyBorder="1" applyAlignment="1">
      <alignment horizontal="center" vertical="top"/>
    </xf>
    <xf numFmtId="166" fontId="6" fillId="3" borderId="0" xfId="8" applyNumberFormat="1" applyFont="1" applyFill="1" applyBorder="1" applyAlignment="1">
      <alignment horizontal="center"/>
    </xf>
    <xf numFmtId="166" fontId="9" fillId="3" borderId="0" xfId="8" applyNumberFormat="1" applyFont="1" applyFill="1" applyBorder="1" applyAlignment="1">
      <alignment horizontal="right" wrapText="1"/>
    </xf>
    <xf numFmtId="166" fontId="8" fillId="3" borderId="0" xfId="8" applyNumberFormat="1" applyFont="1" applyFill="1" applyBorder="1" applyAlignment="1">
      <alignment horizontal="right"/>
    </xf>
    <xf numFmtId="0" fontId="6" fillId="3" borderId="0" xfId="0" applyFont="1" applyFill="1" applyBorder="1"/>
    <xf numFmtId="166" fontId="47" fillId="3" borderId="0" xfId="8" applyNumberFormat="1" applyFont="1" applyFill="1" applyBorder="1" applyAlignment="1">
      <alignment horizontal="center"/>
    </xf>
    <xf numFmtId="37" fontId="8" fillId="3" borderId="0" xfId="8" applyNumberFormat="1" applyFont="1" applyFill="1" applyBorder="1" applyAlignment="1">
      <alignment horizontal="center"/>
    </xf>
    <xf numFmtId="37" fontId="8" fillId="3" borderId="0" xfId="8" applyNumberFormat="1" applyFont="1" applyFill="1" applyBorder="1" applyAlignment="1"/>
    <xf numFmtId="49" fontId="8" fillId="3" borderId="0" xfId="0" applyNumberFormat="1" applyFont="1" applyFill="1" applyBorder="1" applyAlignment="1">
      <alignment horizontal="center"/>
    </xf>
    <xf numFmtId="164" fontId="6" fillId="3" borderId="0" xfId="8" applyNumberFormat="1" applyFont="1" applyFill="1" applyBorder="1" applyAlignment="1"/>
    <xf numFmtId="165" fontId="6" fillId="3" borderId="0" xfId="8" applyFont="1" applyFill="1" applyBorder="1" applyAlignment="1"/>
    <xf numFmtId="37" fontId="6" fillId="3" borderId="0" xfId="8" applyNumberFormat="1" applyFont="1" applyFill="1" applyBorder="1" applyAlignment="1"/>
    <xf numFmtId="0" fontId="9" fillId="3" borderId="0" xfId="0" applyFont="1" applyFill="1" applyBorder="1" applyAlignment="1">
      <alignment wrapText="1"/>
    </xf>
    <xf numFmtId="0" fontId="4" fillId="3" borderId="0" xfId="0" applyFont="1" applyFill="1" applyBorder="1" applyAlignment="1">
      <alignment wrapText="1"/>
    </xf>
    <xf numFmtId="39" fontId="11" fillId="3" borderId="0" xfId="0" applyNumberFormat="1" applyFont="1" applyFill="1" applyBorder="1" applyAlignment="1">
      <alignment horizontal="center"/>
    </xf>
    <xf numFmtId="0" fontId="8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wrapText="1"/>
    </xf>
    <xf numFmtId="168" fontId="6" fillId="3" borderId="0" xfId="0" applyNumberFormat="1" applyFont="1" applyFill="1" applyBorder="1" applyAlignment="1">
      <alignment horizontal="center"/>
    </xf>
    <xf numFmtId="169" fontId="8" fillId="3" borderId="0" xfId="0" applyNumberFormat="1" applyFont="1" applyFill="1" applyBorder="1"/>
    <xf numFmtId="0" fontId="53" fillId="0" borderId="0" xfId="0" applyFont="1" applyFill="1" applyAlignment="1"/>
    <xf numFmtId="0" fontId="0" fillId="0" borderId="0" xfId="0" applyFill="1"/>
    <xf numFmtId="0" fontId="56" fillId="0" borderId="0" xfId="0" applyFont="1" applyFill="1" applyBorder="1" applyAlignment="1"/>
    <xf numFmtId="0" fontId="51" fillId="0" borderId="0" xfId="0" applyFont="1" applyFill="1" applyBorder="1" applyAlignment="1"/>
    <xf numFmtId="0" fontId="51" fillId="0" borderId="0" xfId="0" applyFont="1" applyFill="1"/>
    <xf numFmtId="0" fontId="55" fillId="0" borderId="0" xfId="0" applyFont="1" applyFill="1" applyAlignment="1"/>
    <xf numFmtId="0" fontId="55" fillId="0" borderId="0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13" fillId="3" borderId="0" xfId="0" applyFont="1" applyFill="1" applyBorder="1"/>
    <xf numFmtId="0" fontId="25" fillId="3" borderId="0" xfId="0" applyFont="1" applyFill="1" applyAlignment="1">
      <alignment horizontal="center"/>
    </xf>
    <xf numFmtId="3" fontId="49" fillId="3" borderId="0" xfId="0" applyNumberFormat="1" applyFont="1" applyFill="1"/>
    <xf numFmtId="164" fontId="8" fillId="3" borderId="1" xfId="0" applyNumberFormat="1" applyFont="1" applyFill="1" applyBorder="1"/>
    <xf numFmtId="0" fontId="12" fillId="3" borderId="0" xfId="0" applyFont="1" applyFill="1" applyBorder="1"/>
    <xf numFmtId="37" fontId="4" fillId="3" borderId="0" xfId="0" applyNumberFormat="1" applyFont="1" applyFill="1" applyBorder="1"/>
    <xf numFmtId="0" fontId="4" fillId="3" borderId="0" xfId="0" applyFont="1" applyFill="1" applyBorder="1"/>
    <xf numFmtId="165" fontId="20" fillId="3" borderId="0" xfId="8" applyFont="1" applyFill="1" applyBorder="1"/>
    <xf numFmtId="165" fontId="14" fillId="3" borderId="0" xfId="8" applyFont="1" applyFill="1" applyBorder="1"/>
    <xf numFmtId="165" fontId="21" fillId="3" borderId="0" xfId="8" applyFont="1" applyFill="1" applyBorder="1"/>
    <xf numFmtId="165" fontId="16" fillId="3" borderId="0" xfId="8" applyFont="1" applyFill="1" applyBorder="1"/>
    <xf numFmtId="166" fontId="9" fillId="3" borderId="1" xfId="8" applyNumberFormat="1" applyFont="1" applyFill="1" applyBorder="1" applyAlignment="1">
      <alignment horizontal="center" vertical="center" wrapText="1"/>
    </xf>
    <xf numFmtId="0" fontId="46" fillId="0" borderId="0" xfId="8" applyNumberFormat="1" applyFont="1" applyFill="1" applyBorder="1" applyAlignment="1">
      <alignment horizontal="center"/>
    </xf>
    <xf numFmtId="0" fontId="35" fillId="0" borderId="0" xfId="8" applyNumberFormat="1" applyFont="1" applyFill="1" applyBorder="1" applyAlignment="1">
      <alignment horizontal="center"/>
    </xf>
    <xf numFmtId="0" fontId="36" fillId="0" borderId="0" xfId="8" applyNumberFormat="1" applyFont="1" applyFill="1" applyBorder="1" applyAlignment="1">
      <alignment horizontal="center"/>
    </xf>
    <xf numFmtId="0" fontId="46" fillId="0" borderId="0" xfId="0" applyNumberFormat="1" applyFont="1" applyFill="1" applyAlignment="1">
      <alignment horizontal="center"/>
    </xf>
    <xf numFmtId="0" fontId="35" fillId="0" borderId="0" xfId="0" applyNumberFormat="1" applyFont="1" applyFill="1" applyAlignment="1">
      <alignment horizontal="center"/>
    </xf>
    <xf numFmtId="0" fontId="36" fillId="0" borderId="0" xfId="0" applyNumberFormat="1" applyFont="1" applyFill="1" applyAlignment="1">
      <alignment horizontal="center"/>
    </xf>
    <xf numFmtId="37" fontId="31" fillId="3" borderId="0" xfId="0" applyNumberFormat="1" applyFont="1" applyFill="1" applyBorder="1"/>
    <xf numFmtId="0" fontId="47" fillId="3" borderId="0" xfId="0" applyFont="1" applyFill="1" applyAlignment="1"/>
    <xf numFmtId="0" fontId="47" fillId="3" borderId="0" xfId="0" applyFont="1" applyFill="1" applyBorder="1"/>
    <xf numFmtId="165" fontId="31" fillId="3" borderId="0" xfId="0" applyNumberFormat="1" applyFont="1" applyFill="1" applyBorder="1"/>
    <xf numFmtId="165" fontId="31" fillId="3" borderId="0" xfId="8" applyFont="1" applyFill="1" applyBorder="1"/>
    <xf numFmtId="165" fontId="60" fillId="0" borderId="0" xfId="8" applyFont="1"/>
    <xf numFmtId="49" fontId="61" fillId="0" borderId="0" xfId="13" applyNumberFormat="1" applyFont="1" applyFill="1" applyBorder="1" applyAlignment="1">
      <alignment horizontal="center"/>
    </xf>
    <xf numFmtId="0" fontId="62" fillId="0" borderId="0" xfId="13" applyFont="1"/>
    <xf numFmtId="164" fontId="47" fillId="3" borderId="0" xfId="8" applyNumberFormat="1" applyFont="1" applyFill="1" applyBorder="1" applyAlignment="1">
      <alignment horizontal="center"/>
    </xf>
    <xf numFmtId="0" fontId="31" fillId="3" borderId="0" xfId="0" applyFont="1" applyFill="1" applyAlignment="1"/>
    <xf numFmtId="49" fontId="31" fillId="3" borderId="0" xfId="0" applyNumberFormat="1" applyFont="1" applyFill="1" applyBorder="1" applyAlignment="1">
      <alignment horizontal="center"/>
    </xf>
    <xf numFmtId="164" fontId="47" fillId="3" borderId="0" xfId="8" applyNumberFormat="1" applyFont="1" applyFill="1" applyBorder="1" applyAlignment="1"/>
    <xf numFmtId="0" fontId="31" fillId="0" borderId="0" xfId="0" applyFont="1" applyFill="1" applyAlignment="1"/>
    <xf numFmtId="0" fontId="31" fillId="3" borderId="0" xfId="0" applyFont="1" applyFill="1" applyBorder="1" applyAlignment="1"/>
    <xf numFmtId="0" fontId="63" fillId="0" borderId="0" xfId="0" applyFont="1" applyFill="1" applyAlignment="1"/>
    <xf numFmtId="0" fontId="60" fillId="3" borderId="0" xfId="0" applyFont="1" applyFill="1"/>
    <xf numFmtId="0" fontId="60" fillId="3" borderId="0" xfId="0" applyFont="1" applyFill="1" applyBorder="1"/>
    <xf numFmtId="0" fontId="31" fillId="3" borderId="0" xfId="0" applyFont="1" applyFill="1" applyAlignment="1">
      <alignment vertical="center"/>
    </xf>
    <xf numFmtId="165" fontId="60" fillId="3" borderId="0" xfId="8" applyFont="1" applyFill="1"/>
    <xf numFmtId="0" fontId="6" fillId="3" borderId="0" xfId="0" applyFont="1" applyFill="1" applyAlignment="1"/>
    <xf numFmtId="164" fontId="6" fillId="3" borderId="0" xfId="8" applyNumberFormat="1" applyFont="1" applyFill="1" applyBorder="1" applyAlignment="1">
      <alignment horizontal="center"/>
    </xf>
    <xf numFmtId="170" fontId="6" fillId="0" borderId="0" xfId="11" applyNumberFormat="1" applyFont="1" applyFill="1" applyBorder="1" applyAlignment="1" applyProtection="1">
      <alignment horizontal="center"/>
    </xf>
    <xf numFmtId="164" fontId="6" fillId="0" borderId="0" xfId="8" applyNumberFormat="1" applyFont="1" applyFill="1" applyBorder="1" applyAlignment="1">
      <alignment horizontal="center"/>
    </xf>
    <xf numFmtId="0" fontId="8" fillId="0" borderId="0" xfId="13" applyFont="1" applyFill="1" applyAlignment="1"/>
    <xf numFmtId="0" fontId="8" fillId="0" borderId="0" xfId="13" applyFont="1" applyFill="1" applyBorder="1"/>
    <xf numFmtId="37" fontId="8" fillId="0" borderId="0" xfId="11" applyNumberFormat="1" applyFont="1" applyFill="1" applyBorder="1" applyAlignment="1" applyProtection="1">
      <alignment horizontal="center"/>
    </xf>
    <xf numFmtId="170" fontId="8" fillId="0" borderId="0" xfId="11" applyNumberFormat="1" applyFont="1" applyFill="1" applyBorder="1" applyAlignment="1" applyProtection="1">
      <alignment horizontal="center"/>
    </xf>
    <xf numFmtId="172" fontId="8" fillId="0" borderId="0" xfId="11" applyNumberFormat="1" applyFont="1" applyFill="1" applyBorder="1" applyAlignment="1" applyProtection="1">
      <alignment horizontal="center" wrapText="1"/>
    </xf>
    <xf numFmtId="37" fontId="8" fillId="0" borderId="0" xfId="11" applyNumberFormat="1" applyFont="1" applyFill="1" applyBorder="1" applyAlignment="1" applyProtection="1"/>
    <xf numFmtId="164" fontId="6" fillId="0" borderId="2" xfId="8" applyNumberFormat="1" applyFont="1" applyFill="1" applyBorder="1" applyAlignment="1">
      <alignment horizontal="center"/>
    </xf>
    <xf numFmtId="0" fontId="30" fillId="3" borderId="0" xfId="0" applyFont="1" applyFill="1" applyAlignment="1"/>
    <xf numFmtId="0" fontId="25" fillId="3" borderId="0" xfId="0" applyFont="1" applyFill="1" applyBorder="1"/>
    <xf numFmtId="164" fontId="30" fillId="3" borderId="0" xfId="8" applyNumberFormat="1" applyFont="1" applyFill="1" applyBorder="1" applyAlignment="1">
      <alignment horizontal="center"/>
    </xf>
    <xf numFmtId="0" fontId="64" fillId="0" borderId="0" xfId="13" applyFont="1" applyFill="1" applyAlignment="1"/>
    <xf numFmtId="37" fontId="25" fillId="3" borderId="0" xfId="8" applyNumberFormat="1" applyFont="1" applyFill="1" applyBorder="1" applyAlignment="1">
      <alignment horizontal="center"/>
    </xf>
    <xf numFmtId="37" fontId="25" fillId="3" borderId="0" xfId="8" applyNumberFormat="1" applyFont="1" applyFill="1" applyBorder="1" applyAlignment="1"/>
    <xf numFmtId="38" fontId="25" fillId="3" borderId="0" xfId="2" applyNumberFormat="1" applyFont="1" applyFill="1" applyAlignment="1" applyProtection="1"/>
    <xf numFmtId="164" fontId="30" fillId="3" borderId="0" xfId="8" applyNumberFormat="1" applyFont="1" applyFill="1" applyBorder="1" applyAlignment="1"/>
    <xf numFmtId="37" fontId="30" fillId="3" borderId="0" xfId="8" applyNumberFormat="1" applyFont="1" applyFill="1" applyBorder="1" applyAlignment="1"/>
    <xf numFmtId="0" fontId="30" fillId="3" borderId="0" xfId="0" applyFont="1" applyFill="1" applyBorder="1" applyAlignment="1">
      <alignment wrapText="1"/>
    </xf>
    <xf numFmtId="164" fontId="65" fillId="3" borderId="0" xfId="8" applyNumberFormat="1" applyFont="1" applyFill="1" applyBorder="1" applyAlignment="1">
      <alignment horizontal="center"/>
    </xf>
    <xf numFmtId="164" fontId="65" fillId="3" borderId="0" xfId="8" applyNumberFormat="1" applyFont="1" applyFill="1" applyBorder="1" applyAlignment="1"/>
    <xf numFmtId="0" fontId="0" fillId="3" borderId="0" xfId="0" applyFont="1" applyFill="1"/>
    <xf numFmtId="0" fontId="49" fillId="3" borderId="0" xfId="0" applyFont="1" applyFill="1"/>
    <xf numFmtId="0" fontId="49" fillId="3" borderId="0" xfId="0" applyFont="1" applyFill="1" applyBorder="1"/>
    <xf numFmtId="0" fontId="8" fillId="3" borderId="0" xfId="0" applyFont="1" applyFill="1" applyAlignment="1">
      <alignment horizontal="left" vertical="center"/>
    </xf>
    <xf numFmtId="0" fontId="57" fillId="3" borderId="0" xfId="0" applyFont="1" applyFill="1" applyAlignment="1">
      <alignment vertical="center" wrapText="1"/>
    </xf>
    <xf numFmtId="41" fontId="57" fillId="3" borderId="0" xfId="0" applyNumberFormat="1" applyFont="1" applyFill="1" applyAlignment="1">
      <alignment horizontal="right" vertical="center" wrapText="1"/>
    </xf>
    <xf numFmtId="14" fontId="54" fillId="3" borderId="0" xfId="0" applyNumberFormat="1" applyFont="1" applyFill="1" applyBorder="1" applyAlignment="1">
      <alignment horizontal="center" vertical="center" wrapText="1"/>
    </xf>
    <xf numFmtId="37" fontId="21" fillId="0" borderId="0" xfId="0" applyNumberFormat="1" applyFont="1" applyFill="1" applyBorder="1"/>
    <xf numFmtId="168" fontId="8" fillId="0" borderId="0" xfId="0" applyNumberFormat="1" applyFont="1" applyFill="1" applyBorder="1" applyAlignment="1">
      <alignment horizontal="center"/>
    </xf>
    <xf numFmtId="167" fontId="8" fillId="0" borderId="0" xfId="0" applyNumberFormat="1" applyFont="1" applyFill="1" applyBorder="1"/>
    <xf numFmtId="3" fontId="68" fillId="0" borderId="0" xfId="0" applyNumberFormat="1" applyFont="1" applyFill="1"/>
    <xf numFmtId="39" fontId="8" fillId="0" borderId="0" xfId="0" applyNumberFormat="1" applyFont="1" applyFill="1" applyBorder="1"/>
    <xf numFmtId="166" fontId="6" fillId="3" borderId="1" xfId="8" applyNumberFormat="1" applyFont="1" applyFill="1" applyBorder="1" applyAlignment="1">
      <alignment horizontal="center" vertical="center" wrapText="1"/>
    </xf>
    <xf numFmtId="0" fontId="6" fillId="0" borderId="0" xfId="8" applyNumberFormat="1" applyFont="1" applyFill="1" applyBorder="1" applyAlignment="1">
      <alignment horizontal="center"/>
    </xf>
    <xf numFmtId="0" fontId="8" fillId="0" borderId="0" xfId="8" applyNumberFormat="1" applyFont="1" applyFill="1" applyBorder="1" applyAlignment="1">
      <alignment horizontal="center"/>
    </xf>
    <xf numFmtId="0" fontId="8" fillId="0" borderId="0" xfId="8" applyNumberFormat="1" applyFont="1" applyFill="1" applyAlignment="1">
      <alignment horizontal="center"/>
    </xf>
    <xf numFmtId="164" fontId="65" fillId="0" borderId="0" xfId="8" applyNumberFormat="1" applyFont="1" applyFill="1" applyBorder="1" applyAlignment="1">
      <alignment horizontal="center"/>
    </xf>
    <xf numFmtId="166" fontId="8" fillId="3" borderId="0" xfId="8" applyNumberFormat="1" applyFont="1" applyFill="1" applyBorder="1" applyAlignment="1">
      <alignment horizontal="right" wrapText="1"/>
    </xf>
    <xf numFmtId="164" fontId="8" fillId="3" borderId="0" xfId="8" applyNumberFormat="1" applyFont="1" applyFill="1" applyBorder="1" applyAlignment="1">
      <alignment horizontal="center"/>
    </xf>
    <xf numFmtId="172" fontId="8" fillId="0" borderId="7" xfId="11" applyNumberFormat="1" applyFont="1" applyFill="1" applyBorder="1" applyAlignment="1" applyProtection="1">
      <alignment horizontal="center" wrapText="1"/>
    </xf>
    <xf numFmtId="164" fontId="71" fillId="0" borderId="0" xfId="8" applyNumberFormat="1" applyFont="1" applyFill="1" applyBorder="1" applyAlignment="1">
      <alignment horizontal="center"/>
    </xf>
    <xf numFmtId="14" fontId="58" fillId="3" borderId="8" xfId="0" applyNumberFormat="1" applyFont="1" applyFill="1" applyBorder="1" applyAlignment="1">
      <alignment horizontal="center" vertical="center"/>
    </xf>
    <xf numFmtId="0" fontId="57" fillId="3" borderId="0" xfId="0" applyFont="1" applyFill="1" applyAlignment="1">
      <alignment horizontal="right" vertical="center" wrapText="1"/>
    </xf>
    <xf numFmtId="0" fontId="57" fillId="3" borderId="0" xfId="0" applyFont="1" applyFill="1" applyAlignment="1">
      <alignment vertical="center"/>
    </xf>
    <xf numFmtId="14" fontId="58" fillId="3" borderId="0" xfId="0" applyNumberFormat="1" applyFont="1" applyFill="1" applyBorder="1" applyAlignment="1">
      <alignment horizontal="center" vertical="center" wrapText="1" readingOrder="1"/>
    </xf>
    <xf numFmtId="0" fontId="66" fillId="3" borderId="0" xfId="0" applyFont="1" applyFill="1" applyAlignment="1">
      <alignment horizontal="right" vertical="center"/>
    </xf>
    <xf numFmtId="3" fontId="70" fillId="3" borderId="0" xfId="0" applyNumberFormat="1" applyFont="1" applyFill="1" applyAlignment="1">
      <alignment horizontal="right" vertical="center" wrapText="1"/>
    </xf>
    <xf numFmtId="14" fontId="58" fillId="3" borderId="0" xfId="0" applyNumberFormat="1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vertical="center"/>
    </xf>
    <xf numFmtId="3" fontId="49" fillId="3" borderId="0" xfId="0" applyNumberFormat="1" applyFont="1" applyFill="1" applyBorder="1"/>
    <xf numFmtId="41" fontId="57" fillId="3" borderId="0" xfId="0" applyNumberFormat="1" applyFont="1" applyFill="1" applyAlignment="1">
      <alignment vertical="center"/>
    </xf>
    <xf numFmtId="3" fontId="70" fillId="3" borderId="0" xfId="0" applyNumberFormat="1" applyFont="1" applyFill="1" applyBorder="1" applyAlignment="1">
      <alignment horizontal="right" vertical="center" wrapText="1"/>
    </xf>
    <xf numFmtId="41" fontId="57" fillId="3" borderId="0" xfId="0" applyNumberFormat="1" applyFont="1" applyFill="1" applyBorder="1" applyAlignment="1">
      <alignment horizontal="right" vertical="center" wrapText="1"/>
    </xf>
    <xf numFmtId="166" fontId="0" fillId="3" borderId="0" xfId="8" applyNumberFormat="1" applyFont="1" applyFill="1"/>
    <xf numFmtId="0" fontId="0" fillId="3" borderId="0" xfId="0" applyFill="1"/>
    <xf numFmtId="165" fontId="31" fillId="3" borderId="0" xfId="8" applyFont="1" applyFill="1"/>
    <xf numFmtId="41" fontId="31" fillId="3" borderId="0" xfId="0" applyNumberFormat="1" applyFont="1" applyFill="1"/>
    <xf numFmtId="0" fontId="6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right" vertical="center" wrapText="1"/>
    </xf>
    <xf numFmtId="3" fontId="8" fillId="3" borderId="0" xfId="0" applyNumberFormat="1" applyFont="1" applyFill="1" applyBorder="1" applyAlignment="1">
      <alignment horizontal="right" vertical="center"/>
    </xf>
    <xf numFmtId="0" fontId="31" fillId="3" borderId="0" xfId="0" applyFont="1" applyFill="1" applyBorder="1" applyAlignment="1">
      <alignment vertical="center"/>
    </xf>
    <xf numFmtId="0" fontId="47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164" fontId="8" fillId="3" borderId="0" xfId="0" applyNumberFormat="1" applyFont="1" applyFill="1" applyAlignment="1">
      <alignment vertical="center"/>
    </xf>
    <xf numFmtId="3" fontId="8" fillId="3" borderId="0" xfId="0" applyNumberFormat="1" applyFont="1" applyFill="1" applyBorder="1" applyAlignment="1">
      <alignment horizontal="right" vertical="center" wrapText="1"/>
    </xf>
    <xf numFmtId="164" fontId="8" fillId="3" borderId="0" xfId="0" applyNumberFormat="1" applyFont="1" applyFill="1" applyAlignment="1">
      <alignment horizontal="right" vertical="center" wrapText="1"/>
    </xf>
    <xf numFmtId="0" fontId="8" fillId="3" borderId="0" xfId="0" applyFont="1" applyFill="1" applyBorder="1" applyAlignment="1"/>
    <xf numFmtId="14" fontId="6" fillId="3" borderId="0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/>
    <xf numFmtId="17" fontId="8" fillId="3" borderId="0" xfId="0" applyNumberFormat="1" applyFont="1" applyFill="1" applyBorder="1"/>
    <xf numFmtId="166" fontId="8" fillId="3" borderId="0" xfId="0" applyNumberFormat="1" applyFont="1" applyFill="1" applyBorder="1" applyAlignment="1">
      <alignment horizontal="center"/>
    </xf>
    <xf numFmtId="166" fontId="49" fillId="3" borderId="0" xfId="0" applyNumberFormat="1" applyFont="1" applyFill="1" applyAlignment="1">
      <alignment horizontal="center"/>
    </xf>
    <xf numFmtId="166" fontId="8" fillId="3" borderId="3" xfId="0" applyNumberFormat="1" applyFont="1" applyFill="1" applyBorder="1" applyAlignment="1">
      <alignment horizontal="center"/>
    </xf>
    <xf numFmtId="166" fontId="8" fillId="3" borderId="2" xfId="0" applyNumberFormat="1" applyFont="1" applyFill="1" applyBorder="1" applyAlignment="1">
      <alignment horizontal="center"/>
    </xf>
    <xf numFmtId="166" fontId="8" fillId="3" borderId="1" xfId="0" applyNumberFormat="1" applyFont="1" applyFill="1" applyBorder="1" applyAlignment="1">
      <alignment horizontal="center"/>
    </xf>
    <xf numFmtId="164" fontId="63" fillId="3" borderId="0" xfId="0" applyNumberFormat="1" applyFont="1" applyFill="1"/>
    <xf numFmtId="166" fontId="0" fillId="0" borderId="0" xfId="8" applyNumberFormat="1" applyFont="1"/>
    <xf numFmtId="173" fontId="6" fillId="3" borderId="0" xfId="14" applyNumberFormat="1" applyFont="1" applyFill="1" applyBorder="1" applyAlignment="1" applyProtection="1"/>
    <xf numFmtId="3" fontId="8" fillId="3" borderId="0" xfId="0" applyNumberFormat="1" applyFont="1" applyFill="1" applyAlignment="1"/>
    <xf numFmtId="172" fontId="50" fillId="3" borderId="0" xfId="0" applyNumberFormat="1" applyFont="1" applyFill="1" applyAlignment="1">
      <alignment horizontal="center"/>
    </xf>
    <xf numFmtId="172" fontId="8" fillId="3" borderId="0" xfId="11" applyNumberFormat="1" applyFont="1" applyFill="1" applyBorder="1" applyAlignment="1" applyProtection="1">
      <alignment horizontal="center" wrapText="1"/>
    </xf>
    <xf numFmtId="169" fontId="8" fillId="3" borderId="2" xfId="0" applyNumberFormat="1" applyFont="1" applyFill="1" applyBorder="1"/>
    <xf numFmtId="172" fontId="50" fillId="3" borderId="7" xfId="0" applyNumberFormat="1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right" vertical="center" wrapText="1"/>
    </xf>
    <xf numFmtId="0" fontId="6" fillId="3" borderId="0" xfId="0" applyFont="1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right" vertical="center" wrapText="1"/>
    </xf>
    <xf numFmtId="0" fontId="0" fillId="3" borderId="0" xfId="0" applyFill="1" applyBorder="1"/>
    <xf numFmtId="14" fontId="49" fillId="3" borderId="0" xfId="0" applyNumberFormat="1" applyFont="1" applyFill="1" applyBorder="1"/>
    <xf numFmtId="175" fontId="49" fillId="3" borderId="0" xfId="8" applyNumberFormat="1" applyFont="1" applyFill="1" applyBorder="1"/>
    <xf numFmtId="176" fontId="49" fillId="3" borderId="0" xfId="15" applyNumberFormat="1" applyFont="1" applyFill="1" applyBorder="1"/>
    <xf numFmtId="175" fontId="49" fillId="3" borderId="0" xfId="0" applyNumberFormat="1" applyFont="1" applyFill="1"/>
    <xf numFmtId="175" fontId="49" fillId="3" borderId="0" xfId="0" applyNumberFormat="1" applyFont="1" applyFill="1" applyBorder="1"/>
    <xf numFmtId="175" fontId="49" fillId="3" borderId="2" xfId="8" applyNumberFormat="1" applyFont="1" applyFill="1" applyBorder="1"/>
    <xf numFmtId="14" fontId="49" fillId="3" borderId="1" xfId="0" applyNumberFormat="1" applyFont="1" applyFill="1" applyBorder="1"/>
    <xf numFmtId="172" fontId="49" fillId="3" borderId="8" xfId="8" applyNumberFormat="1" applyFont="1" applyFill="1" applyBorder="1"/>
    <xf numFmtId="177" fontId="0" fillId="0" borderId="0" xfId="0" applyNumberFormat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164" fontId="6" fillId="0" borderId="0" xfId="0" applyNumberFormat="1" applyFont="1" applyFill="1" applyBorder="1"/>
    <xf numFmtId="164" fontId="8" fillId="3" borderId="0" xfId="0" applyNumberFormat="1" applyFont="1" applyFill="1" applyBorder="1" applyAlignment="1">
      <alignment vertical="center"/>
    </xf>
    <xf numFmtId="0" fontId="8" fillId="3" borderId="0" xfId="0" applyFont="1" applyFill="1" applyAlignment="1">
      <alignment vertical="center"/>
    </xf>
    <xf numFmtId="14" fontId="6" fillId="3" borderId="8" xfId="0" applyNumberFormat="1" applyFont="1" applyFill="1" applyBorder="1" applyAlignment="1">
      <alignment horizontal="center" vertical="center"/>
    </xf>
    <xf numFmtId="164" fontId="4" fillId="3" borderId="0" xfId="0" applyNumberFormat="1" applyFont="1" applyFill="1" applyAlignment="1">
      <alignment horizontal="right" vertical="center" wrapText="1"/>
    </xf>
    <xf numFmtId="164" fontId="8" fillId="3" borderId="8" xfId="0" applyNumberFormat="1" applyFont="1" applyFill="1" applyBorder="1" applyAlignment="1">
      <alignment horizontal="right" vertical="center" wrapText="1"/>
    </xf>
    <xf numFmtId="164" fontId="6" fillId="3" borderId="0" xfId="0" applyNumberFormat="1" applyFont="1" applyFill="1" applyAlignment="1">
      <alignment horizontal="right" vertical="center" wrapText="1"/>
    </xf>
    <xf numFmtId="164" fontId="4" fillId="3" borderId="8" xfId="0" applyNumberFormat="1" applyFont="1" applyFill="1" applyBorder="1" applyAlignment="1">
      <alignment horizontal="right" vertical="center" wrapText="1"/>
    </xf>
    <xf numFmtId="0" fontId="72" fillId="3" borderId="0" xfId="0" applyFont="1" applyFill="1" applyAlignment="1">
      <alignment horizontal="right" vertical="center"/>
    </xf>
    <xf numFmtId="0" fontId="31" fillId="3" borderId="0" xfId="0" applyFont="1" applyFill="1" applyAlignment="1">
      <alignment horizontal="center" vertical="center" wrapText="1"/>
    </xf>
    <xf numFmtId="14" fontId="6" fillId="3" borderId="0" xfId="0" applyNumberFormat="1" applyFont="1" applyFill="1" applyBorder="1" applyAlignment="1">
      <alignment vertical="center" wrapText="1"/>
    </xf>
    <xf numFmtId="0" fontId="8" fillId="3" borderId="0" xfId="0" applyFont="1" applyFill="1" applyBorder="1" applyAlignment="1">
      <alignment vertical="center"/>
    </xf>
    <xf numFmtId="0" fontId="71" fillId="3" borderId="0" xfId="0" applyFont="1" applyFill="1" applyAlignment="1">
      <alignment horizontal="center" vertical="center" wrapText="1"/>
    </xf>
    <xf numFmtId="0" fontId="69" fillId="3" borderId="0" xfId="0" applyFont="1" applyFill="1" applyAlignment="1">
      <alignment horizontal="right" vertical="center" wrapText="1"/>
    </xf>
    <xf numFmtId="0" fontId="69" fillId="3" borderId="0" xfId="0" applyFont="1" applyFill="1" applyAlignment="1">
      <alignment horizontal="center" vertical="center" wrapText="1"/>
    </xf>
    <xf numFmtId="0" fontId="47" fillId="3" borderId="0" xfId="0" applyFont="1" applyFill="1" applyAlignment="1">
      <alignment vertical="center" wrapText="1"/>
    </xf>
    <xf numFmtId="164" fontId="6" fillId="3" borderId="9" xfId="0" applyNumberFormat="1" applyFont="1" applyFill="1" applyBorder="1" applyAlignment="1">
      <alignment horizontal="right" vertical="center" wrapText="1"/>
    </xf>
    <xf numFmtId="164" fontId="0" fillId="3" borderId="0" xfId="0" applyNumberFormat="1" applyFill="1"/>
    <xf numFmtId="166" fontId="49" fillId="3" borderId="0" xfId="0" applyNumberFormat="1" applyFont="1" applyFill="1"/>
    <xf numFmtId="166" fontId="9" fillId="3" borderId="1" xfId="8" applyNumberFormat="1" applyFont="1" applyFill="1" applyBorder="1" applyAlignment="1">
      <alignment horizontal="center" vertical="center" wrapText="1"/>
    </xf>
    <xf numFmtId="164" fontId="8" fillId="3" borderId="0" xfId="14" applyNumberFormat="1" applyFont="1" applyFill="1" applyBorder="1" applyAlignment="1" applyProtection="1"/>
    <xf numFmtId="0" fontId="6" fillId="3" borderId="0" xfId="8" applyNumberFormat="1" applyFont="1" applyFill="1" applyBorder="1" applyAlignment="1"/>
    <xf numFmtId="165" fontId="9" fillId="3" borderId="0" xfId="8" applyFont="1" applyFill="1" applyBorder="1" applyAlignment="1">
      <alignment wrapText="1"/>
    </xf>
    <xf numFmtId="0" fontId="8" fillId="3" borderId="0" xfId="8" applyNumberFormat="1" applyFont="1" applyFill="1" applyBorder="1" applyAlignment="1"/>
    <xf numFmtId="164" fontId="8" fillId="3" borderId="0" xfId="8" applyNumberFormat="1" applyFont="1" applyFill="1" applyBorder="1" applyAlignment="1">
      <alignment horizontal="right"/>
    </xf>
    <xf numFmtId="0" fontId="8" fillId="3" borderId="0" xfId="0" applyFont="1" applyFill="1" applyAlignment="1">
      <alignment vertical="center"/>
    </xf>
    <xf numFmtId="164" fontId="8" fillId="4" borderId="0" xfId="0" applyNumberFormat="1" applyFont="1" applyFill="1" applyAlignment="1">
      <alignment horizontal="right" vertical="center" wrapText="1"/>
    </xf>
    <xf numFmtId="0" fontId="60" fillId="4" borderId="0" xfId="0" applyFont="1" applyFill="1"/>
    <xf numFmtId="166" fontId="4" fillId="0" borderId="10" xfId="8" applyNumberFormat="1" applyFont="1" applyFill="1" applyBorder="1"/>
    <xf numFmtId="0" fontId="4" fillId="0" borderId="10" xfId="0" applyFont="1" applyFill="1" applyBorder="1"/>
    <xf numFmtId="3" fontId="49" fillId="4" borderId="0" xfId="0" applyNumberFormat="1" applyFont="1" applyFill="1"/>
    <xf numFmtId="0" fontId="49" fillId="4" borderId="0" xfId="0" applyFont="1" applyFill="1"/>
    <xf numFmtId="0" fontId="57" fillId="4" borderId="0" xfId="0" applyFont="1" applyFill="1" applyAlignment="1">
      <alignment horizontal="right" vertical="center" wrapText="1"/>
    </xf>
    <xf numFmtId="14" fontId="58" fillId="4" borderId="0" xfId="0" applyNumberFormat="1" applyFont="1" applyFill="1" applyBorder="1" applyAlignment="1">
      <alignment horizontal="center" vertical="center"/>
    </xf>
    <xf numFmtId="14" fontId="58" fillId="4" borderId="8" xfId="0" applyNumberFormat="1" applyFont="1" applyFill="1" applyBorder="1" applyAlignment="1">
      <alignment horizontal="center" vertical="center"/>
    </xf>
    <xf numFmtId="0" fontId="57" fillId="4" borderId="0" xfId="0" applyFont="1" applyFill="1" applyAlignment="1">
      <alignment vertical="center"/>
    </xf>
    <xf numFmtId="14" fontId="6" fillId="4" borderId="8" xfId="0" applyNumberFormat="1" applyFont="1" applyFill="1" applyBorder="1" applyAlignment="1">
      <alignment horizontal="center" vertical="center"/>
    </xf>
    <xf numFmtId="0" fontId="0" fillId="4" borderId="0" xfId="0" applyFill="1"/>
    <xf numFmtId="0" fontId="8" fillId="4" borderId="0" xfId="0" applyFont="1" applyFill="1" applyAlignment="1">
      <alignment horizontal="right" vertical="center" wrapText="1"/>
    </xf>
    <xf numFmtId="0" fontId="6" fillId="4" borderId="0" xfId="0" applyFont="1" applyFill="1" applyAlignment="1">
      <alignment horizontal="center" vertical="center" wrapText="1"/>
    </xf>
    <xf numFmtId="14" fontId="49" fillId="4" borderId="1" xfId="0" applyNumberFormat="1" applyFont="1" applyFill="1" applyBorder="1"/>
    <xf numFmtId="175" fontId="49" fillId="4" borderId="0" xfId="8" applyNumberFormat="1" applyFont="1" applyFill="1" applyBorder="1"/>
    <xf numFmtId="172" fontId="49" fillId="4" borderId="8" xfId="8" applyNumberFormat="1" applyFont="1" applyFill="1" applyBorder="1"/>
    <xf numFmtId="164" fontId="49" fillId="4" borderId="2" xfId="8" applyNumberFormat="1" applyFont="1" applyFill="1" applyBorder="1"/>
    <xf numFmtId="175" fontId="49" fillId="4" borderId="0" xfId="0" applyNumberFormat="1" applyFont="1" applyFill="1"/>
    <xf numFmtId="177" fontId="0" fillId="4" borderId="0" xfId="0" applyNumberFormat="1" applyFill="1"/>
    <xf numFmtId="164" fontId="8" fillId="4" borderId="8" xfId="0" applyNumberFormat="1" applyFont="1" applyFill="1" applyBorder="1" applyAlignment="1">
      <alignment horizontal="right" vertical="center" wrapText="1"/>
    </xf>
    <xf numFmtId="164" fontId="6" fillId="4" borderId="9" xfId="0" applyNumberFormat="1" applyFont="1" applyFill="1" applyBorder="1" applyAlignment="1">
      <alignment horizontal="right" vertical="center" wrapText="1"/>
    </xf>
    <xf numFmtId="0" fontId="8" fillId="4" borderId="0" xfId="0" applyFont="1" applyFill="1" applyAlignment="1">
      <alignment vertical="center"/>
    </xf>
    <xf numFmtId="0" fontId="73" fillId="4" borderId="0" xfId="0" applyFont="1" applyFill="1" applyAlignment="1">
      <alignment horizontal="justify" vertical="center"/>
    </xf>
    <xf numFmtId="164" fontId="8" fillId="4" borderId="0" xfId="0" applyNumberFormat="1" applyFont="1" applyFill="1" applyAlignment="1">
      <alignment vertical="center"/>
    </xf>
    <xf numFmtId="37" fontId="20" fillId="3" borderId="0" xfId="0" applyNumberFormat="1" applyFont="1" applyFill="1"/>
    <xf numFmtId="37" fontId="14" fillId="3" borderId="0" xfId="0" applyNumberFormat="1" applyFont="1" applyFill="1"/>
    <xf numFmtId="37" fontId="16" fillId="3" borderId="0" xfId="0" applyNumberFormat="1" applyFont="1" applyFill="1"/>
    <xf numFmtId="37" fontId="13" fillId="3" borderId="0" xfId="0" applyNumberFormat="1" applyFont="1" applyFill="1"/>
    <xf numFmtId="17" fontId="31" fillId="3" borderId="0" xfId="0" applyNumberFormat="1" applyFont="1" applyFill="1"/>
    <xf numFmtId="37" fontId="6" fillId="3" borderId="0" xfId="0" applyNumberFormat="1" applyFont="1" applyFill="1"/>
    <xf numFmtId="0" fontId="6" fillId="0" borderId="0" xfId="0" applyFont="1" applyFill="1" applyBorder="1"/>
    <xf numFmtId="164" fontId="6" fillId="3" borderId="0" xfId="0" applyNumberFormat="1" applyFont="1" applyFill="1" applyBorder="1"/>
    <xf numFmtId="0" fontId="67" fillId="3" borderId="0" xfId="0" applyFont="1" applyFill="1" applyBorder="1"/>
    <xf numFmtId="164" fontId="6" fillId="3" borderId="3" xfId="0" applyNumberFormat="1" applyFont="1" applyFill="1" applyBorder="1"/>
    <xf numFmtId="41" fontId="4" fillId="0" borderId="0" xfId="0" applyNumberFormat="1" applyFont="1" applyFill="1" applyBorder="1"/>
    <xf numFmtId="41" fontId="31" fillId="0" borderId="0" xfId="0" applyNumberFormat="1" applyFont="1" applyFill="1"/>
    <xf numFmtId="0" fontId="76" fillId="0" borderId="0" xfId="0" applyFont="1" applyFill="1" applyAlignment="1"/>
    <xf numFmtId="164" fontId="4" fillId="0" borderId="13" xfId="0" applyNumberFormat="1" applyFont="1" applyFill="1" applyBorder="1"/>
    <xf numFmtId="164" fontId="6" fillId="0" borderId="6" xfId="8" applyNumberFormat="1" applyFont="1" applyFill="1" applyBorder="1" applyAlignment="1">
      <alignment horizontal="center"/>
    </xf>
    <xf numFmtId="166" fontId="6" fillId="0" borderId="0" xfId="8" applyNumberFormat="1" applyFont="1" applyFill="1" applyBorder="1" applyAlignment="1">
      <alignment horizontal="center"/>
    </xf>
    <xf numFmtId="165" fontId="31" fillId="0" borderId="0" xfId="8" applyFont="1" applyFill="1" applyBorder="1"/>
    <xf numFmtId="0" fontId="47" fillId="0" borderId="0" xfId="0" applyFont="1" applyFill="1" applyAlignment="1"/>
    <xf numFmtId="166" fontId="47" fillId="0" borderId="0" xfId="8" applyNumberFormat="1" applyFont="1" applyFill="1" applyBorder="1" applyAlignment="1">
      <alignment horizontal="center"/>
    </xf>
    <xf numFmtId="0" fontId="47" fillId="0" borderId="0" xfId="0" applyFont="1" applyFill="1" applyBorder="1"/>
    <xf numFmtId="0" fontId="64" fillId="0" borderId="0" xfId="13" applyFont="1" applyFill="1" applyBorder="1"/>
    <xf numFmtId="37" fontId="64" fillId="0" borderId="0" xfId="11" applyNumberFormat="1" applyFont="1" applyFill="1" applyBorder="1" applyAlignment="1" applyProtection="1">
      <alignment horizontal="center"/>
    </xf>
    <xf numFmtId="165" fontId="60" fillId="0" borderId="0" xfId="8" applyFont="1" applyFill="1"/>
    <xf numFmtId="0" fontId="62" fillId="0" borderId="0" xfId="13" applyFont="1" applyFill="1"/>
    <xf numFmtId="173" fontId="6" fillId="0" borderId="6" xfId="0" applyNumberFormat="1" applyFont="1" applyFill="1" applyBorder="1"/>
    <xf numFmtId="164" fontId="8" fillId="0" borderId="0" xfId="8" applyNumberFormat="1" applyFont="1" applyFill="1" applyBorder="1"/>
    <xf numFmtId="3" fontId="68" fillId="0" borderId="0" xfId="0" applyNumberFormat="1" applyFont="1" applyFill="1" applyBorder="1"/>
    <xf numFmtId="0" fontId="25" fillId="0" borderId="0" xfId="8" applyNumberFormat="1" applyFont="1" applyFill="1" applyBorder="1" applyAlignment="1">
      <alignment horizontal="center"/>
    </xf>
    <xf numFmtId="0" fontId="8" fillId="0" borderId="0" xfId="0" applyNumberFormat="1" applyFont="1" applyFill="1" applyAlignment="1">
      <alignment horizontal="center"/>
    </xf>
    <xf numFmtId="4" fontId="0" fillId="0" borderId="0" xfId="0" applyNumberFormat="1"/>
    <xf numFmtId="0" fontId="63" fillId="3" borderId="0" xfId="0" applyFont="1" applyFill="1" applyBorder="1" applyAlignment="1"/>
    <xf numFmtId="37" fontId="34" fillId="3" borderId="0" xfId="0" applyNumberFormat="1" applyFont="1" applyFill="1" applyBorder="1"/>
    <xf numFmtId="37" fontId="35" fillId="3" borderId="0" xfId="0" applyNumberFormat="1" applyFont="1" applyFill="1" applyBorder="1"/>
    <xf numFmtId="37" fontId="48" fillId="3" borderId="0" xfId="0" applyNumberFormat="1" applyFont="1" applyFill="1" applyBorder="1"/>
    <xf numFmtId="37" fontId="36" fillId="3" borderId="0" xfId="0" applyNumberFormat="1" applyFont="1" applyFill="1" applyBorder="1"/>
    <xf numFmtId="167" fontId="31" fillId="3" borderId="0" xfId="0" applyNumberFormat="1" applyFont="1" applyFill="1" applyBorder="1"/>
    <xf numFmtId="164" fontId="47" fillId="3" borderId="0" xfId="0" applyNumberFormat="1" applyFont="1" applyFill="1" applyBorder="1"/>
    <xf numFmtId="39" fontId="31" fillId="3" borderId="0" xfId="0" applyNumberFormat="1" applyFont="1" applyFill="1" applyBorder="1"/>
    <xf numFmtId="165" fontId="0" fillId="0" borderId="0" xfId="8" applyFont="1"/>
    <xf numFmtId="165" fontId="8" fillId="0" borderId="0" xfId="8" applyFont="1" applyFill="1" applyBorder="1"/>
    <xf numFmtId="165" fontId="8" fillId="0" borderId="0" xfId="8" applyFont="1" applyFill="1"/>
    <xf numFmtId="0" fontId="8" fillId="0" borderId="0" xfId="0" applyFont="1" applyFill="1"/>
    <xf numFmtId="37" fontId="17" fillId="0" borderId="0" xfId="0" applyNumberFormat="1" applyFont="1" applyFill="1" applyBorder="1"/>
    <xf numFmtId="168" fontId="31" fillId="0" borderId="0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37" fontId="31" fillId="0" borderId="0" xfId="0" applyNumberFormat="1" applyFont="1" applyFill="1"/>
    <xf numFmtId="166" fontId="31" fillId="0" borderId="0" xfId="8" applyNumberFormat="1" applyFont="1" applyFill="1" applyAlignment="1">
      <alignment horizontal="right"/>
    </xf>
    <xf numFmtId="164" fontId="4" fillId="0" borderId="0" xfId="0" applyNumberFormat="1" applyFont="1" applyFill="1" applyBorder="1" applyAlignment="1">
      <alignment vertical="center"/>
    </xf>
    <xf numFmtId="164" fontId="8" fillId="0" borderId="0" xfId="0" applyNumberFormat="1" applyFont="1" applyFill="1" applyBorder="1" applyAlignment="1">
      <alignment vertical="center"/>
    </xf>
    <xf numFmtId="170" fontId="50" fillId="0" borderId="1" xfId="0" applyNumberFormat="1" applyFont="1" applyFill="1" applyBorder="1" applyAlignment="1">
      <alignment vertical="center"/>
    </xf>
    <xf numFmtId="164" fontId="31" fillId="0" borderId="0" xfId="0" applyNumberFormat="1" applyFont="1" applyFill="1" applyBorder="1"/>
    <xf numFmtId="170" fontId="50" fillId="0" borderId="0" xfId="0" applyNumberFormat="1" applyFont="1" applyFill="1" applyBorder="1" applyAlignment="1">
      <alignment vertical="center"/>
    </xf>
    <xf numFmtId="170" fontId="50" fillId="0" borderId="0" xfId="0" applyNumberFormat="1" applyFont="1" applyFill="1" applyAlignment="1">
      <alignment vertical="center"/>
    </xf>
    <xf numFmtId="164" fontId="8" fillId="0" borderId="1" xfId="0" applyNumberFormat="1" applyFont="1" applyFill="1" applyBorder="1" applyAlignment="1">
      <alignment horizontal="right"/>
    </xf>
    <xf numFmtId="3" fontId="77" fillId="3" borderId="0" xfId="0" applyNumberFormat="1" applyFont="1" applyFill="1" applyBorder="1"/>
    <xf numFmtId="3" fontId="8" fillId="3" borderId="0" xfId="0" applyNumberFormat="1" applyFont="1" applyFill="1" applyBorder="1" applyAlignment="1"/>
    <xf numFmtId="173" fontId="6" fillId="3" borderId="0" xfId="0" applyNumberFormat="1" applyFont="1" applyFill="1" applyBorder="1"/>
    <xf numFmtId="173" fontId="6" fillId="0" borderId="0" xfId="0" applyNumberFormat="1" applyFont="1" applyFill="1" applyBorder="1"/>
    <xf numFmtId="164" fontId="8" fillId="0" borderId="0" xfId="8" applyNumberFormat="1" applyFont="1" applyFill="1" applyBorder="1" applyAlignment="1">
      <alignment horizontal="center"/>
    </xf>
    <xf numFmtId="172" fontId="25" fillId="0" borderId="0" xfId="11" applyNumberFormat="1" applyFont="1" applyFill="1" applyBorder="1" applyAlignment="1" applyProtection="1">
      <alignment horizontal="center" wrapText="1"/>
    </xf>
    <xf numFmtId="170" fontId="61" fillId="0" borderId="0" xfId="11" applyNumberFormat="1" applyFont="1" applyFill="1" applyBorder="1" applyAlignment="1" applyProtection="1">
      <alignment horizontal="center"/>
    </xf>
    <xf numFmtId="172" fontId="25" fillId="0" borderId="0" xfId="11" applyNumberFormat="1" applyFont="1" applyFill="1" applyBorder="1" applyAlignment="1" applyProtection="1">
      <alignment horizontal="right" wrapText="1"/>
    </xf>
    <xf numFmtId="166" fontId="8" fillId="0" borderId="0" xfId="8" applyNumberFormat="1" applyFont="1" applyFill="1" applyBorder="1" applyAlignment="1">
      <alignment horizontal="right" wrapText="1"/>
    </xf>
    <xf numFmtId="170" fontId="31" fillId="0" borderId="0" xfId="11" applyNumberFormat="1" applyFont="1" applyFill="1" applyBorder="1" applyAlignment="1" applyProtection="1">
      <alignment horizontal="center"/>
    </xf>
    <xf numFmtId="0" fontId="8" fillId="0" borderId="0" xfId="0" applyFont="1" applyFill="1" applyAlignment="1"/>
    <xf numFmtId="166" fontId="8" fillId="0" borderId="0" xfId="0" applyNumberFormat="1" applyFont="1" applyFill="1" applyBorder="1" applyAlignment="1">
      <alignment horizontal="center"/>
    </xf>
    <xf numFmtId="0" fontId="25" fillId="6" borderId="0" xfId="0" applyFont="1" applyFill="1" applyBorder="1"/>
    <xf numFmtId="0" fontId="49" fillId="0" borderId="0" xfId="0" applyFont="1" applyFill="1"/>
    <xf numFmtId="164" fontId="8" fillId="3" borderId="0" xfId="8" applyNumberFormat="1" applyFont="1" applyFill="1"/>
    <xf numFmtId="164" fontId="31" fillId="3" borderId="3" xfId="0" applyNumberFormat="1" applyFont="1" applyFill="1" applyBorder="1"/>
    <xf numFmtId="164" fontId="31" fillId="3" borderId="1" xfId="0" applyNumberFormat="1" applyFont="1" applyFill="1" applyBorder="1"/>
    <xf numFmtId="3" fontId="77" fillId="3" borderId="0" xfId="0" applyNumberFormat="1" applyFont="1" applyFill="1"/>
    <xf numFmtId="173" fontId="6" fillId="3" borderId="6" xfId="0" applyNumberFormat="1" applyFont="1" applyFill="1" applyBorder="1"/>
    <xf numFmtId="0" fontId="25" fillId="3" borderId="0" xfId="0" applyFont="1" applyFill="1"/>
    <xf numFmtId="165" fontId="12" fillId="0" borderId="0" xfId="8" applyFont="1" applyFill="1"/>
    <xf numFmtId="165" fontId="4" fillId="0" borderId="0" xfId="8" applyFont="1" applyFill="1"/>
    <xf numFmtId="165" fontId="15" fillId="0" borderId="0" xfId="8" applyFont="1" applyFill="1"/>
    <xf numFmtId="165" fontId="17" fillId="0" borderId="0" xfId="8" applyFont="1" applyFill="1"/>
    <xf numFmtId="165" fontId="4" fillId="0" borderId="0" xfId="8" applyFont="1" applyFill="1" applyBorder="1" applyAlignment="1">
      <alignment horizontal="center"/>
    </xf>
    <xf numFmtId="165" fontId="4" fillId="0" borderId="0" xfId="8" applyFont="1" applyFill="1" applyAlignment="1">
      <alignment horizontal="center"/>
    </xf>
    <xf numFmtId="165" fontId="4" fillId="0" borderId="0" xfId="8" applyFont="1" applyFill="1" applyBorder="1"/>
    <xf numFmtId="172" fontId="25" fillId="3" borderId="0" xfId="11" applyNumberFormat="1" applyFont="1" applyFill="1" applyBorder="1" applyAlignment="1" applyProtection="1">
      <alignment horizontal="center" wrapText="1"/>
    </xf>
    <xf numFmtId="170" fontId="61" fillId="3" borderId="0" xfId="11" applyNumberFormat="1" applyFont="1" applyFill="1" applyBorder="1" applyAlignment="1" applyProtection="1">
      <alignment horizontal="center"/>
    </xf>
    <xf numFmtId="172" fontId="64" fillId="3" borderId="0" xfId="11" applyNumberFormat="1" applyFont="1" applyFill="1" applyBorder="1" applyAlignment="1" applyProtection="1">
      <alignment horizontal="center" wrapText="1"/>
    </xf>
    <xf numFmtId="172" fontId="25" fillId="3" borderId="0" xfId="11" applyNumberFormat="1" applyFont="1" applyFill="1" applyBorder="1" applyAlignment="1" applyProtection="1">
      <alignment horizontal="right" wrapText="1"/>
    </xf>
    <xf numFmtId="172" fontId="65" fillId="3" borderId="0" xfId="11" applyNumberFormat="1" applyFont="1" applyFill="1" applyBorder="1" applyAlignment="1" applyProtection="1">
      <alignment horizontal="center" wrapText="1"/>
    </xf>
    <xf numFmtId="170" fontId="31" fillId="3" borderId="0" xfId="11" applyNumberFormat="1" applyFont="1" applyFill="1" applyBorder="1" applyAlignment="1" applyProtection="1">
      <alignment horizontal="center"/>
    </xf>
    <xf numFmtId="170" fontId="25" fillId="3" borderId="0" xfId="11" applyNumberFormat="1" applyFont="1" applyFill="1" applyBorder="1" applyAlignment="1" applyProtection="1">
      <alignment horizontal="center"/>
    </xf>
    <xf numFmtId="170" fontId="25" fillId="3" borderId="0" xfId="11" applyNumberFormat="1" applyFont="1" applyFill="1" applyBorder="1" applyAlignment="1" applyProtection="1">
      <alignment horizontal="right"/>
    </xf>
    <xf numFmtId="37" fontId="31" fillId="4" borderId="0" xfId="0" applyNumberFormat="1" applyFont="1" applyFill="1" applyBorder="1"/>
    <xf numFmtId="0" fontId="25" fillId="4" borderId="0" xfId="0" applyFont="1" applyFill="1"/>
    <xf numFmtId="0" fontId="12" fillId="3" borderId="0" xfId="0" applyFont="1" applyFill="1"/>
    <xf numFmtId="0" fontId="15" fillId="3" borderId="0" xfId="0" applyFont="1" applyFill="1"/>
    <xf numFmtId="37" fontId="4" fillId="3" borderId="0" xfId="0" applyNumberFormat="1" applyFont="1" applyFill="1"/>
    <xf numFmtId="37" fontId="17" fillId="3" borderId="0" xfId="0" applyNumberFormat="1" applyFont="1" applyFill="1"/>
    <xf numFmtId="14" fontId="6" fillId="3" borderId="0" xfId="0" applyNumberFormat="1" applyFont="1" applyFill="1" applyBorder="1" applyAlignment="1">
      <alignment horizontal="right"/>
    </xf>
    <xf numFmtId="37" fontId="31" fillId="3" borderId="0" xfId="0" applyNumberFormat="1" applyFont="1" applyFill="1"/>
    <xf numFmtId="166" fontId="8" fillId="3" borderId="0" xfId="8" applyNumberFormat="1" applyFont="1" applyFill="1"/>
    <xf numFmtId="166" fontId="8" fillId="3" borderId="1" xfId="8" applyNumberFormat="1" applyFont="1" applyFill="1" applyBorder="1"/>
    <xf numFmtId="164" fontId="4" fillId="3" borderId="13" xfId="0" applyNumberFormat="1" applyFont="1" applyFill="1" applyBorder="1"/>
    <xf numFmtId="0" fontId="4" fillId="3" borderId="0" xfId="0" applyFont="1" applyFill="1"/>
    <xf numFmtId="41" fontId="4" fillId="3" borderId="0" xfId="0" applyNumberFormat="1" applyFont="1" applyFill="1" applyBorder="1"/>
    <xf numFmtId="0" fontId="15" fillId="3" borderId="0" xfId="0" applyFont="1" applyFill="1" applyBorder="1"/>
    <xf numFmtId="0" fontId="17" fillId="3" borderId="0" xfId="0" applyFont="1" applyFill="1" applyBorder="1"/>
    <xf numFmtId="166" fontId="31" fillId="3" borderId="0" xfId="8" applyNumberFormat="1" applyFont="1" applyFill="1" applyAlignment="1">
      <alignment horizontal="right"/>
    </xf>
    <xf numFmtId="164" fontId="50" fillId="3" borderId="1" xfId="0" applyNumberFormat="1" applyFont="1" applyFill="1" applyBorder="1" applyAlignment="1">
      <alignment vertical="center"/>
    </xf>
    <xf numFmtId="170" fontId="50" fillId="3" borderId="0" xfId="0" applyNumberFormat="1" applyFont="1" applyFill="1" applyAlignment="1">
      <alignment vertical="center"/>
    </xf>
    <xf numFmtId="170" fontId="8" fillId="3" borderId="0" xfId="0" applyNumberFormat="1" applyFont="1" applyFill="1"/>
    <xf numFmtId="170" fontId="8" fillId="3" borderId="1" xfId="0" applyNumberFormat="1" applyFont="1" applyFill="1" applyBorder="1" applyAlignment="1">
      <alignment horizontal="right"/>
    </xf>
    <xf numFmtId="0" fontId="34" fillId="3" borderId="0" xfId="0" applyFont="1" applyFill="1"/>
    <xf numFmtId="0" fontId="35" fillId="3" borderId="0" xfId="0" applyFont="1" applyFill="1"/>
    <xf numFmtId="0" fontId="32" fillId="3" borderId="0" xfId="0" applyFont="1" applyFill="1"/>
    <xf numFmtId="0" fontId="36" fillId="3" borderId="0" xfId="0" applyFont="1" applyFill="1"/>
    <xf numFmtId="0" fontId="47" fillId="3" borderId="0" xfId="0" applyFont="1" applyFill="1"/>
    <xf numFmtId="166" fontId="31" fillId="3" borderId="0" xfId="0" applyNumberFormat="1" applyFont="1" applyFill="1" applyAlignment="1">
      <alignment horizontal="center"/>
    </xf>
    <xf numFmtId="166" fontId="31" fillId="3" borderId="3" xfId="0" applyNumberFormat="1" applyFont="1" applyFill="1" applyBorder="1" applyAlignment="1">
      <alignment horizontal="center"/>
    </xf>
    <xf numFmtId="166" fontId="31" fillId="3" borderId="0" xfId="0" applyNumberFormat="1" applyFont="1" applyFill="1" applyBorder="1" applyAlignment="1">
      <alignment horizontal="center"/>
    </xf>
    <xf numFmtId="14" fontId="54" fillId="0" borderId="0" xfId="0" applyNumberFormat="1" applyFont="1" applyFill="1" applyBorder="1" applyAlignment="1">
      <alignment horizontal="center" vertical="center" wrapText="1"/>
    </xf>
    <xf numFmtId="173" fontId="6" fillId="0" borderId="0" xfId="14" applyNumberFormat="1" applyFont="1" applyFill="1" applyBorder="1" applyAlignment="1" applyProtection="1"/>
    <xf numFmtId="3" fontId="8" fillId="0" borderId="0" xfId="0" applyNumberFormat="1" applyFont="1" applyFill="1" applyAlignment="1"/>
    <xf numFmtId="164" fontId="8" fillId="0" borderId="0" xfId="14" applyNumberFormat="1" applyFont="1" applyFill="1" applyBorder="1" applyAlignment="1" applyProtection="1"/>
    <xf numFmtId="0" fontId="8" fillId="0" borderId="0" xfId="0" applyFont="1" applyFill="1" applyBorder="1" applyAlignment="1"/>
    <xf numFmtId="37" fontId="31" fillId="0" borderId="0" xfId="0" applyNumberFormat="1" applyFont="1" applyFill="1" applyBorder="1"/>
    <xf numFmtId="37" fontId="34" fillId="0" borderId="0" xfId="0" applyNumberFormat="1" applyFont="1" applyFill="1" applyBorder="1"/>
    <xf numFmtId="37" fontId="35" fillId="0" borderId="0" xfId="0" applyNumberFormat="1" applyFont="1" applyFill="1" applyBorder="1"/>
    <xf numFmtId="37" fontId="48" fillId="0" borderId="0" xfId="0" applyNumberFormat="1" applyFont="1" applyFill="1" applyBorder="1"/>
    <xf numFmtId="37" fontId="36" fillId="0" borderId="0" xfId="0" applyNumberFormat="1" applyFont="1" applyFill="1" applyBorder="1"/>
    <xf numFmtId="164" fontId="31" fillId="0" borderId="3" xfId="0" applyNumberFormat="1" applyFont="1" applyFill="1" applyBorder="1"/>
    <xf numFmtId="164" fontId="31" fillId="0" borderId="1" xfId="0" applyNumberFormat="1" applyFont="1" applyFill="1" applyBorder="1"/>
    <xf numFmtId="169" fontId="8" fillId="0" borderId="2" xfId="0" applyNumberFormat="1" applyFont="1" applyFill="1" applyBorder="1"/>
    <xf numFmtId="167" fontId="31" fillId="0" borderId="0" xfId="0" applyNumberFormat="1" applyFont="1" applyFill="1" applyBorder="1"/>
    <xf numFmtId="3" fontId="77" fillId="0" borderId="0" xfId="0" applyNumberFormat="1" applyFont="1" applyFill="1"/>
    <xf numFmtId="164" fontId="47" fillId="0" borderId="0" xfId="0" applyNumberFormat="1" applyFont="1" applyFill="1" applyBorder="1"/>
    <xf numFmtId="39" fontId="31" fillId="0" borderId="0" xfId="0" applyNumberFormat="1" applyFont="1" applyFill="1" applyBorder="1"/>
    <xf numFmtId="0" fontId="6" fillId="0" borderId="0" xfId="0" applyNumberFormat="1" applyFont="1" applyFill="1" applyAlignment="1">
      <alignment horizontal="center"/>
    </xf>
    <xf numFmtId="17" fontId="8" fillId="3" borderId="0" xfId="0" applyNumberFormat="1" applyFont="1" applyFill="1"/>
    <xf numFmtId="165" fontId="8" fillId="3" borderId="0" xfId="8" applyFont="1" applyFill="1"/>
    <xf numFmtId="164" fontId="8" fillId="3" borderId="3" xfId="0" applyNumberFormat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164" fontId="8" fillId="0" borderId="3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170" fontId="50" fillId="3" borderId="3" xfId="0" applyNumberFormat="1" applyFont="1" applyFill="1" applyBorder="1" applyAlignment="1">
      <alignment horizontal="center" vertical="center"/>
    </xf>
    <xf numFmtId="170" fontId="50" fillId="3" borderId="7" xfId="0" applyNumberFormat="1" applyFont="1" applyFill="1" applyBorder="1" applyAlignment="1">
      <alignment horizontal="center" vertical="center"/>
    </xf>
    <xf numFmtId="170" fontId="50" fillId="0" borderId="3" xfId="0" applyNumberFormat="1" applyFont="1" applyFill="1" applyBorder="1" applyAlignment="1">
      <alignment horizontal="center" vertical="center"/>
    </xf>
    <xf numFmtId="170" fontId="50" fillId="0" borderId="7" xfId="0" applyNumberFormat="1" applyFont="1" applyFill="1" applyBorder="1" applyAlignment="1">
      <alignment horizontal="center" vertical="center"/>
    </xf>
    <xf numFmtId="0" fontId="8" fillId="0" borderId="0" xfId="8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/>
    </xf>
    <xf numFmtId="166" fontId="27" fillId="5" borderId="11" xfId="8" applyNumberFormat="1" applyFont="1" applyFill="1" applyBorder="1" applyAlignment="1">
      <alignment horizontal="center"/>
    </xf>
    <xf numFmtId="166" fontId="27" fillId="5" borderId="12" xfId="8" applyNumberFormat="1" applyFont="1" applyFill="1" applyBorder="1" applyAlignment="1">
      <alignment horizontal="center"/>
    </xf>
    <xf numFmtId="166" fontId="9" fillId="3" borderId="0" xfId="8" applyNumberFormat="1" applyFont="1" applyFill="1" applyBorder="1" applyAlignment="1">
      <alignment horizontal="center" vertical="center" wrapText="1"/>
    </xf>
    <xf numFmtId="166" fontId="9" fillId="3" borderId="1" xfId="8" applyNumberFormat="1" applyFont="1" applyFill="1" applyBorder="1" applyAlignment="1">
      <alignment horizontal="center" vertical="center" wrapText="1"/>
    </xf>
    <xf numFmtId="14" fontId="6" fillId="3" borderId="0" xfId="0" applyNumberFormat="1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164" fontId="8" fillId="3" borderId="0" xfId="0" applyNumberFormat="1" applyFont="1" applyFill="1" applyBorder="1" applyAlignment="1">
      <alignment horizontal="right" vertical="center" wrapText="1"/>
    </xf>
    <xf numFmtId="0" fontId="24" fillId="0" borderId="0" xfId="0" applyFont="1" applyAlignment="1">
      <alignment horizontal="center"/>
    </xf>
  </cellXfs>
  <cellStyles count="19">
    <cellStyle name="Excel Built-in Comma 1" xfId="14"/>
    <cellStyle name="Normal" xfId="0" builtinId="0"/>
    <cellStyle name="Normal 184 2" xfId="1"/>
    <cellStyle name="Normal 2" xfId="2"/>
    <cellStyle name="Normal 3" xfId="3"/>
    <cellStyle name="Normal 4" xfId="4"/>
    <cellStyle name="Normal 5" xfId="5"/>
    <cellStyle name="Normal 6" xfId="13"/>
    <cellStyle name="Nota 2" xfId="6"/>
    <cellStyle name="Porcentagem" xfId="15" builtinId="5"/>
    <cellStyle name="Porcentagem 2" xfId="7"/>
    <cellStyle name="Separador de milhares 2" xfId="9"/>
    <cellStyle name="Separador de milhares 2 2" xfId="17"/>
    <cellStyle name="Separador de milhares 3" xfId="12"/>
    <cellStyle name="Separador de milhares 3 2" xfId="18"/>
    <cellStyle name="Total" xfId="10" builtinId="25" customBuiltin="1"/>
    <cellStyle name="Vírgula" xfId="8" builtinId="3"/>
    <cellStyle name="Vírgula 2" xfId="11"/>
    <cellStyle name="Vírgula 3" xfId="16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6.bin"/><Relationship Id="rId3" Type="http://schemas.openxmlformats.org/officeDocument/2006/relationships/printerSettings" Target="../printerSettings/printerSettings11.bin"/><Relationship Id="rId7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6" Type="http://schemas.openxmlformats.org/officeDocument/2006/relationships/printerSettings" Target="../printerSettings/printerSettings14.bin"/><Relationship Id="rId5" Type="http://schemas.openxmlformats.org/officeDocument/2006/relationships/printerSettings" Target="../printerSettings/printerSettings13.bin"/><Relationship Id="rId4" Type="http://schemas.openxmlformats.org/officeDocument/2006/relationships/printerSettings" Target="../printerSettings/printerSettings1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4.bin"/><Relationship Id="rId3" Type="http://schemas.openxmlformats.org/officeDocument/2006/relationships/printerSettings" Target="../printerSettings/printerSettings19.bin"/><Relationship Id="rId7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Relationship Id="rId6" Type="http://schemas.openxmlformats.org/officeDocument/2006/relationships/printerSettings" Target="../printerSettings/printerSettings22.bin"/><Relationship Id="rId5" Type="http://schemas.openxmlformats.org/officeDocument/2006/relationships/printerSettings" Target="../printerSettings/printerSettings21.bin"/><Relationship Id="rId4" Type="http://schemas.openxmlformats.org/officeDocument/2006/relationships/printerSettings" Target="../printerSettings/printerSettings20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2.bin"/><Relationship Id="rId3" Type="http://schemas.openxmlformats.org/officeDocument/2006/relationships/printerSettings" Target="../printerSettings/printerSettings27.bin"/><Relationship Id="rId7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Relationship Id="rId6" Type="http://schemas.openxmlformats.org/officeDocument/2006/relationships/printerSettings" Target="../printerSettings/printerSettings30.bin"/><Relationship Id="rId5" Type="http://schemas.openxmlformats.org/officeDocument/2006/relationships/printerSettings" Target="../printerSettings/printerSettings29.bin"/><Relationship Id="rId4" Type="http://schemas.openxmlformats.org/officeDocument/2006/relationships/printerSettings" Target="../printerSettings/printerSettings28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printerSettings" Target="../printerSettings/printerSettings35.bin"/><Relationship Id="rId7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printerSettings" Target="../printerSettings/printerSettings38.bin"/><Relationship Id="rId5" Type="http://schemas.openxmlformats.org/officeDocument/2006/relationships/printerSettings" Target="../printerSettings/printerSettings37.bin"/><Relationship Id="rId4" Type="http://schemas.openxmlformats.org/officeDocument/2006/relationships/printerSettings" Target="../printerSettings/printerSettings36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tabColor rgb="FF002060"/>
    <pageSetUpPr fitToPage="1"/>
  </sheetPr>
  <dimension ref="B2:U154"/>
  <sheetViews>
    <sheetView showGridLines="0" tabSelected="1" view="pageBreakPreview" zoomScale="115" zoomScaleNormal="115" zoomScaleSheetLayoutView="115" workbookViewId="0"/>
  </sheetViews>
  <sheetFormatPr defaultColWidth="9.140625" defaultRowHeight="15" x14ac:dyDescent="0.25"/>
  <cols>
    <col min="1" max="1" width="9.140625" style="15"/>
    <col min="2" max="4" width="1.85546875" style="15" customWidth="1"/>
    <col min="5" max="5" width="32" style="15" customWidth="1"/>
    <col min="6" max="6" width="5.85546875" style="145" customWidth="1"/>
    <col min="7" max="7" width="1.85546875" style="16" customWidth="1"/>
    <col min="8" max="8" width="16.42578125" style="491" bestFit="1" customWidth="1"/>
    <col min="9" max="9" width="1.85546875" style="208" customWidth="1"/>
    <col min="10" max="10" width="15.85546875" style="15" bestFit="1" customWidth="1"/>
    <col min="11" max="11" width="3" style="15" customWidth="1"/>
    <col min="12" max="12" width="1.85546875" style="15" customWidth="1"/>
    <col min="13" max="13" width="30.85546875" style="15" customWidth="1"/>
    <col min="14" max="14" width="5.85546875" style="147" customWidth="1"/>
    <col min="15" max="15" width="1.85546875" style="15" customWidth="1"/>
    <col min="16" max="16" width="16.85546875" style="208" bestFit="1" customWidth="1"/>
    <col min="17" max="17" width="2.42578125" style="208" customWidth="1"/>
    <col min="18" max="18" width="16.85546875" style="17" bestFit="1" customWidth="1"/>
    <col min="19" max="19" width="10" style="17" customWidth="1"/>
    <col min="20" max="20" width="18.140625" style="466" bestFit="1" customWidth="1"/>
    <col min="21" max="21" width="12.42578125" style="15" bestFit="1" customWidth="1"/>
    <col min="22" max="16384" width="9.140625" style="15"/>
  </cols>
  <sheetData>
    <row r="2" spans="2:21" s="63" customFormat="1" ht="23.25" x14ac:dyDescent="0.35">
      <c r="B2" s="114" t="s">
        <v>35</v>
      </c>
      <c r="F2" s="214"/>
      <c r="G2" s="65"/>
      <c r="H2" s="482"/>
      <c r="I2" s="206"/>
      <c r="N2" s="217"/>
      <c r="P2" s="206"/>
      <c r="Q2" s="206"/>
      <c r="R2" s="64"/>
      <c r="S2" s="64"/>
      <c r="T2" s="465"/>
    </row>
    <row r="3" spans="2:21" ht="14.25" customHeight="1" x14ac:dyDescent="0.25">
      <c r="B3" s="115"/>
      <c r="C3" s="18"/>
      <c r="D3" s="18"/>
      <c r="E3" s="18"/>
      <c r="H3" s="208"/>
      <c r="I3" s="160"/>
      <c r="J3" s="17"/>
      <c r="K3" s="17"/>
      <c r="Q3" s="301"/>
    </row>
    <row r="4" spans="2:21" s="76" customFormat="1" ht="18.75" x14ac:dyDescent="0.3">
      <c r="B4" s="95" t="s">
        <v>253</v>
      </c>
      <c r="C4" s="72"/>
      <c r="D4" s="72"/>
      <c r="E4" s="72"/>
      <c r="F4" s="215"/>
      <c r="G4" s="75"/>
      <c r="H4" s="483"/>
      <c r="I4" s="73"/>
      <c r="N4" s="218"/>
      <c r="P4" s="493"/>
      <c r="Q4" s="73"/>
      <c r="R4" s="73"/>
      <c r="S4" s="73"/>
      <c r="T4" s="467"/>
    </row>
    <row r="5" spans="2:21" ht="14.25" customHeight="1" x14ac:dyDescent="0.25">
      <c r="B5" s="115"/>
      <c r="C5" s="14"/>
      <c r="D5" s="14"/>
      <c r="E5" s="14"/>
      <c r="H5" s="484"/>
      <c r="I5" s="21"/>
      <c r="J5" s="20"/>
      <c r="K5" s="20"/>
      <c r="Q5" s="17"/>
    </row>
    <row r="6" spans="2:21" s="82" customFormat="1" ht="14.25" customHeight="1" x14ac:dyDescent="0.25">
      <c r="B6" s="116" t="s">
        <v>41</v>
      </c>
      <c r="C6" s="77"/>
      <c r="D6" s="77"/>
      <c r="E6" s="77"/>
      <c r="F6" s="216"/>
      <c r="G6" s="80"/>
      <c r="H6" s="485"/>
      <c r="I6" s="433"/>
      <c r="J6" s="81"/>
      <c r="K6" s="81"/>
      <c r="N6" s="219"/>
      <c r="P6" s="494"/>
      <c r="Q6" s="78"/>
      <c r="R6" s="78"/>
      <c r="S6" s="78"/>
      <c r="T6" s="468"/>
    </row>
    <row r="7" spans="2:21" ht="14.25" customHeight="1" x14ac:dyDescent="0.25">
      <c r="B7" s="117"/>
      <c r="C7" s="14"/>
      <c r="D7" s="14"/>
      <c r="E7" s="14"/>
      <c r="H7" s="484"/>
      <c r="I7" s="21"/>
      <c r="J7" s="20"/>
      <c r="K7" s="20"/>
      <c r="Q7" s="17"/>
    </row>
    <row r="8" spans="2:21" ht="14.25" customHeight="1" x14ac:dyDescent="0.25">
      <c r="B8" s="14"/>
      <c r="C8" s="14"/>
      <c r="D8" s="14"/>
      <c r="E8" s="14"/>
      <c r="H8" s="484"/>
      <c r="I8" s="21"/>
      <c r="J8" s="20"/>
      <c r="K8" s="20"/>
      <c r="Q8" s="17"/>
    </row>
    <row r="9" spans="2:21" s="38" customFormat="1" ht="14.25" customHeight="1" x14ac:dyDescent="0.25">
      <c r="B9" s="56" t="s">
        <v>27</v>
      </c>
      <c r="C9" s="56"/>
      <c r="D9" s="56"/>
      <c r="E9" s="56"/>
      <c r="F9" s="275" t="s">
        <v>59</v>
      </c>
      <c r="G9" s="23"/>
      <c r="H9" s="486">
        <v>45291</v>
      </c>
      <c r="I9" s="37"/>
      <c r="J9" s="106">
        <v>44926</v>
      </c>
      <c r="K9" s="106"/>
      <c r="L9" s="57" t="s">
        <v>36</v>
      </c>
      <c r="M9" s="57"/>
      <c r="N9" s="275" t="s">
        <v>59</v>
      </c>
      <c r="O9" s="24"/>
      <c r="P9" s="486">
        <f>H9</f>
        <v>45291</v>
      </c>
      <c r="Q9" s="37"/>
      <c r="R9" s="106">
        <f>J9</f>
        <v>44926</v>
      </c>
      <c r="S9" s="106"/>
      <c r="T9" s="469"/>
    </row>
    <row r="10" spans="2:21" s="22" customFormat="1" ht="14.25" customHeight="1" x14ac:dyDescent="0.25">
      <c r="B10" s="53"/>
      <c r="C10" s="53"/>
      <c r="D10" s="53"/>
      <c r="E10" s="53"/>
      <c r="F10" s="276"/>
      <c r="G10" s="16"/>
      <c r="H10" s="140"/>
      <c r="I10" s="25"/>
      <c r="J10" s="434"/>
      <c r="K10" s="131"/>
      <c r="L10" s="60"/>
      <c r="M10" s="60"/>
      <c r="N10" s="147"/>
      <c r="P10" s="153"/>
      <c r="Q10" s="38"/>
      <c r="R10" s="435"/>
      <c r="S10" s="130"/>
      <c r="T10" s="470"/>
    </row>
    <row r="11" spans="2:21" ht="14.25" customHeight="1" x14ac:dyDescent="0.25">
      <c r="B11" s="56" t="s">
        <v>20</v>
      </c>
      <c r="C11" s="56"/>
      <c r="D11" s="56"/>
      <c r="E11" s="56"/>
      <c r="F11" s="276"/>
      <c r="H11" s="487"/>
      <c r="I11" s="21"/>
      <c r="J11" s="436"/>
      <c r="K11" s="20"/>
      <c r="L11" s="57" t="s">
        <v>20</v>
      </c>
      <c r="M11" s="57"/>
      <c r="N11" s="146"/>
      <c r="O11" s="26"/>
      <c r="P11" s="495"/>
      <c r="Q11" s="29"/>
      <c r="R11" s="437"/>
      <c r="S11" s="21"/>
    </row>
    <row r="12" spans="2:21" ht="14.25" customHeight="1" x14ac:dyDescent="0.25">
      <c r="C12" s="53" t="s">
        <v>114</v>
      </c>
      <c r="D12" s="53"/>
      <c r="E12" s="53"/>
      <c r="F12" s="276">
        <v>5</v>
      </c>
      <c r="G12" s="27"/>
      <c r="H12" s="125">
        <v>248579</v>
      </c>
      <c r="I12" s="42"/>
      <c r="J12" s="44">
        <v>125595</v>
      </c>
      <c r="K12" s="41"/>
      <c r="M12" s="58" t="s">
        <v>222</v>
      </c>
      <c r="N12" s="276">
        <v>15</v>
      </c>
      <c r="O12" s="26"/>
      <c r="P12" s="125">
        <v>22343</v>
      </c>
      <c r="Q12" s="29"/>
      <c r="R12" s="44">
        <v>15120</v>
      </c>
      <c r="S12" s="42"/>
    </row>
    <row r="13" spans="2:21" ht="14.25" customHeight="1" x14ac:dyDescent="0.25">
      <c r="C13" s="55" t="s">
        <v>60</v>
      </c>
      <c r="D13" s="55"/>
      <c r="E13" s="55"/>
      <c r="F13" s="276">
        <v>6</v>
      </c>
      <c r="G13" s="29"/>
      <c r="H13" s="125">
        <v>898877</v>
      </c>
      <c r="I13" s="42"/>
      <c r="J13" s="44">
        <v>808211</v>
      </c>
      <c r="K13" s="41"/>
      <c r="M13" s="58" t="s">
        <v>65</v>
      </c>
      <c r="N13" s="276" t="s">
        <v>235</v>
      </c>
      <c r="O13" s="26"/>
      <c r="P13" s="125">
        <v>168455</v>
      </c>
      <c r="Q13" s="29"/>
      <c r="R13" s="44">
        <v>115411</v>
      </c>
      <c r="S13" s="42"/>
    </row>
    <row r="14" spans="2:21" ht="14.25" customHeight="1" x14ac:dyDescent="0.25">
      <c r="C14" s="55" t="s">
        <v>28</v>
      </c>
      <c r="D14" s="55"/>
      <c r="E14" s="55"/>
      <c r="F14" s="276">
        <v>7</v>
      </c>
      <c r="G14" s="29"/>
      <c r="H14" s="125">
        <v>10337</v>
      </c>
      <c r="I14" s="42"/>
      <c r="J14" s="44">
        <v>19997</v>
      </c>
      <c r="K14" s="41"/>
      <c r="M14" s="58" t="s">
        <v>37</v>
      </c>
      <c r="N14" s="276">
        <v>17</v>
      </c>
      <c r="O14" s="26"/>
      <c r="P14" s="125">
        <v>226297</v>
      </c>
      <c r="Q14" s="29"/>
      <c r="R14" s="44">
        <v>197187.78</v>
      </c>
      <c r="S14" s="42"/>
    </row>
    <row r="15" spans="2:21" ht="14.25" customHeight="1" x14ac:dyDescent="0.25">
      <c r="C15" s="55" t="s">
        <v>133</v>
      </c>
      <c r="D15" s="55"/>
      <c r="E15" s="55"/>
      <c r="F15" s="276">
        <v>8</v>
      </c>
      <c r="G15" s="29"/>
      <c r="H15" s="125">
        <v>61412</v>
      </c>
      <c r="I15" s="42"/>
      <c r="J15" s="44">
        <v>40515</v>
      </c>
      <c r="K15" s="41"/>
      <c r="M15" s="58" t="s">
        <v>29</v>
      </c>
      <c r="N15" s="419"/>
      <c r="O15" s="26"/>
      <c r="P15" s="125">
        <v>0</v>
      </c>
      <c r="Q15" s="29"/>
      <c r="R15" s="44">
        <v>0</v>
      </c>
      <c r="S15" s="42"/>
      <c r="U15" s="135"/>
    </row>
    <row r="16" spans="2:21" ht="14.25" customHeight="1" x14ac:dyDescent="0.25">
      <c r="C16" s="55" t="s">
        <v>130</v>
      </c>
      <c r="D16" s="55"/>
      <c r="E16" s="55"/>
      <c r="F16" s="276">
        <v>9</v>
      </c>
      <c r="G16" s="29"/>
      <c r="H16" s="125">
        <v>35015</v>
      </c>
      <c r="I16" s="42"/>
      <c r="J16" s="44">
        <v>30503</v>
      </c>
      <c r="K16" s="41"/>
      <c r="M16" s="58" t="s">
        <v>66</v>
      </c>
      <c r="N16" s="277"/>
      <c r="O16" s="26"/>
      <c r="P16" s="125">
        <f>454</f>
        <v>454</v>
      </c>
      <c r="Q16" s="29"/>
      <c r="R16" s="44">
        <v>635.41999999999996</v>
      </c>
      <c r="S16" s="42"/>
      <c r="U16" s="135"/>
    </row>
    <row r="17" spans="2:21" ht="14.25" customHeight="1" x14ac:dyDescent="0.25">
      <c r="C17" s="55" t="s">
        <v>61</v>
      </c>
      <c r="D17" s="55"/>
      <c r="E17" s="55"/>
      <c r="F17" s="276">
        <v>10</v>
      </c>
      <c r="G17" s="29"/>
      <c r="H17" s="125">
        <v>2697</v>
      </c>
      <c r="I17" s="42"/>
      <c r="J17" s="44">
        <v>8336</v>
      </c>
      <c r="K17" s="41"/>
      <c r="M17" s="58" t="s">
        <v>136</v>
      </c>
      <c r="N17" s="276">
        <v>18</v>
      </c>
      <c r="O17" s="26"/>
      <c r="P17" s="125">
        <v>38228</v>
      </c>
      <c r="Q17" s="29"/>
      <c r="R17" s="44">
        <v>28538.47</v>
      </c>
      <c r="S17" s="42"/>
      <c r="U17" s="135"/>
    </row>
    <row r="18" spans="2:21" s="17" customFormat="1" ht="14.25" customHeight="1" x14ac:dyDescent="0.25">
      <c r="C18" s="55" t="s">
        <v>145</v>
      </c>
      <c r="D18" s="55"/>
      <c r="E18" s="55"/>
      <c r="F18" s="145"/>
      <c r="G18" s="29"/>
      <c r="H18" s="205">
        <v>98</v>
      </c>
      <c r="I18" s="42"/>
      <c r="J18" s="46">
        <v>98</v>
      </c>
      <c r="K18" s="42"/>
      <c r="L18" s="15"/>
      <c r="M18" s="58" t="s">
        <v>135</v>
      </c>
      <c r="N18" s="276">
        <v>18</v>
      </c>
      <c r="O18" s="26"/>
      <c r="P18" s="125">
        <v>7649</v>
      </c>
      <c r="Q18" s="29"/>
      <c r="R18" s="44">
        <v>7648.5</v>
      </c>
      <c r="S18" s="42"/>
      <c r="T18" s="471"/>
    </row>
    <row r="19" spans="2:21" ht="14.25" customHeight="1" x14ac:dyDescent="0.25">
      <c r="C19" s="55"/>
      <c r="D19" s="532" t="s">
        <v>62</v>
      </c>
      <c r="E19" s="532"/>
      <c r="G19" s="29"/>
      <c r="H19" s="528">
        <f>SUM(H12:H18)</f>
        <v>1257015</v>
      </c>
      <c r="I19" s="438"/>
      <c r="J19" s="530">
        <f>SUM(J12:J18)</f>
        <v>1033255</v>
      </c>
      <c r="K19" s="42"/>
      <c r="M19" s="58" t="s">
        <v>68</v>
      </c>
      <c r="N19" s="277"/>
      <c r="O19" s="26"/>
      <c r="P19" s="125">
        <v>5892</v>
      </c>
      <c r="Q19" s="29"/>
      <c r="R19" s="44">
        <v>6597.24</v>
      </c>
      <c r="S19" s="42"/>
    </row>
    <row r="20" spans="2:21" ht="14.25" customHeight="1" x14ac:dyDescent="0.25">
      <c r="C20" s="54"/>
      <c r="D20" s="532"/>
      <c r="E20" s="532"/>
      <c r="G20" s="29"/>
      <c r="H20" s="529"/>
      <c r="I20" s="439"/>
      <c r="J20" s="531"/>
      <c r="K20" s="43"/>
      <c r="L20" s="17"/>
      <c r="M20" s="58" t="s">
        <v>69</v>
      </c>
      <c r="N20" s="276">
        <v>19</v>
      </c>
      <c r="O20" s="26"/>
      <c r="P20" s="125">
        <v>50974</v>
      </c>
      <c r="Q20" s="29"/>
      <c r="R20" s="44">
        <v>46486</v>
      </c>
      <c r="S20" s="42"/>
    </row>
    <row r="21" spans="2:21" ht="14.25" customHeight="1" x14ac:dyDescent="0.25">
      <c r="C21" s="54"/>
      <c r="D21" s="55"/>
      <c r="G21" s="29"/>
      <c r="H21" s="126"/>
      <c r="I21" s="43"/>
      <c r="J21" s="43"/>
      <c r="K21" s="43"/>
      <c r="M21" s="58" t="s">
        <v>108</v>
      </c>
      <c r="N21" s="277">
        <v>23</v>
      </c>
      <c r="O21" s="26"/>
      <c r="P21" s="125">
        <f>237+19810</f>
        <v>20047</v>
      </c>
      <c r="Q21" s="29"/>
      <c r="R21" s="44">
        <v>15705</v>
      </c>
      <c r="S21" s="42"/>
    </row>
    <row r="22" spans="2:21" s="17" customFormat="1" ht="14.25" customHeight="1" x14ac:dyDescent="0.25">
      <c r="B22" s="15"/>
      <c r="C22" s="54"/>
      <c r="D22" s="55"/>
      <c r="E22" s="15"/>
      <c r="F22" s="145"/>
      <c r="G22" s="29"/>
      <c r="H22" s="126"/>
      <c r="I22" s="43"/>
      <c r="J22" s="43"/>
      <c r="K22" s="41"/>
      <c r="L22" s="15"/>
      <c r="M22" s="58" t="s">
        <v>70</v>
      </c>
      <c r="N22" s="276">
        <v>20</v>
      </c>
      <c r="O22" s="26"/>
      <c r="P22" s="496">
        <v>74674</v>
      </c>
      <c r="Q22" s="29"/>
      <c r="R22" s="440">
        <v>38102</v>
      </c>
      <c r="S22" s="42"/>
      <c r="T22" s="471"/>
    </row>
    <row r="23" spans="2:21" s="17" customFormat="1" ht="14.25" customHeight="1" x14ac:dyDescent="0.25">
      <c r="B23" s="15"/>
      <c r="C23" s="54"/>
      <c r="D23" s="55"/>
      <c r="E23" s="15"/>
      <c r="F23" s="145"/>
      <c r="G23" s="29"/>
      <c r="H23" s="126"/>
      <c r="I23" s="43"/>
      <c r="J23" s="43"/>
      <c r="K23" s="41"/>
      <c r="M23" s="58"/>
      <c r="N23" s="146"/>
      <c r="O23" s="29"/>
      <c r="P23" s="528">
        <f>SUM(P12:P22)</f>
        <v>615013</v>
      </c>
      <c r="Q23" s="29"/>
      <c r="R23" s="530">
        <f>SUM(R12:R22)</f>
        <v>471431.41000000003</v>
      </c>
      <c r="S23" s="42"/>
      <c r="T23" s="471"/>
    </row>
    <row r="24" spans="2:21" ht="14.25" customHeight="1" x14ac:dyDescent="0.25">
      <c r="C24" s="54"/>
      <c r="D24" s="55"/>
      <c r="G24" s="29"/>
      <c r="H24" s="126"/>
      <c r="I24" s="43"/>
      <c r="J24" s="43"/>
      <c r="K24" s="41"/>
      <c r="L24" s="60"/>
      <c r="M24" s="59"/>
      <c r="N24" s="146"/>
      <c r="O24" s="26"/>
      <c r="P24" s="529"/>
      <c r="Q24" s="43"/>
      <c r="R24" s="531"/>
      <c r="S24" s="43"/>
    </row>
    <row r="25" spans="2:21" ht="14.25" customHeight="1" x14ac:dyDescent="0.25">
      <c r="C25" s="54"/>
      <c r="D25" s="55"/>
      <c r="G25" s="29"/>
      <c r="H25" s="137"/>
      <c r="I25" s="43"/>
      <c r="J25" s="441"/>
      <c r="K25" s="41"/>
      <c r="P25" s="152"/>
      <c r="Q25" s="17"/>
      <c r="R25" s="71"/>
      <c r="S25" s="42"/>
    </row>
    <row r="26" spans="2:21" ht="16.5" customHeight="1" x14ac:dyDescent="0.25">
      <c r="B26" s="56" t="s">
        <v>24</v>
      </c>
      <c r="C26" s="56"/>
      <c r="D26" s="56"/>
      <c r="E26" s="56"/>
      <c r="F26" s="276"/>
      <c r="G26" s="29"/>
      <c r="H26" s="138"/>
      <c r="I26" s="42"/>
      <c r="J26" s="70"/>
      <c r="K26" s="41"/>
      <c r="L26" s="57" t="s">
        <v>24</v>
      </c>
      <c r="M26" s="57"/>
      <c r="N26" s="146"/>
      <c r="O26" s="26"/>
      <c r="P26" s="495"/>
      <c r="Q26" s="29"/>
      <c r="R26" s="437"/>
    </row>
    <row r="27" spans="2:21" ht="14.25" customHeight="1" x14ac:dyDescent="0.25">
      <c r="B27" s="17"/>
      <c r="C27" s="53" t="s">
        <v>226</v>
      </c>
      <c r="D27" s="53"/>
      <c r="E27" s="53"/>
      <c r="F27" s="276"/>
      <c r="G27" s="29"/>
      <c r="H27" s="138"/>
      <c r="I27" s="42"/>
      <c r="J27" s="70"/>
      <c r="K27" s="41"/>
      <c r="L27" s="57"/>
      <c r="M27" s="58" t="s">
        <v>222</v>
      </c>
      <c r="N27" s="276">
        <v>15</v>
      </c>
      <c r="O27" s="26"/>
      <c r="P27" s="125">
        <v>1618</v>
      </c>
      <c r="Q27" s="29"/>
      <c r="R27" s="44">
        <v>1869</v>
      </c>
      <c r="S27" s="42"/>
    </row>
    <row r="28" spans="2:21" x14ac:dyDescent="0.25">
      <c r="D28" s="55" t="s">
        <v>60</v>
      </c>
      <c r="E28" s="55"/>
      <c r="F28" s="276">
        <v>6</v>
      </c>
      <c r="G28" s="29"/>
      <c r="H28" s="125">
        <v>23335</v>
      </c>
      <c r="I28" s="42"/>
      <c r="J28" s="44">
        <v>22704</v>
      </c>
      <c r="K28" s="41"/>
      <c r="M28" s="58" t="s">
        <v>65</v>
      </c>
      <c r="N28" s="276" t="s">
        <v>235</v>
      </c>
      <c r="O28" s="26"/>
      <c r="P28" s="125">
        <v>545081</v>
      </c>
      <c r="Q28" s="29"/>
      <c r="R28" s="44">
        <v>512818</v>
      </c>
      <c r="S28" s="42"/>
    </row>
    <row r="29" spans="2:21" ht="14.25" customHeight="1" x14ac:dyDescent="0.25">
      <c r="D29" s="55" t="s">
        <v>134</v>
      </c>
      <c r="E29" s="55"/>
      <c r="F29" s="276">
        <v>8</v>
      </c>
      <c r="G29" s="29"/>
      <c r="H29" s="125">
        <v>24183</v>
      </c>
      <c r="I29" s="42"/>
      <c r="J29" s="44">
        <v>20500</v>
      </c>
      <c r="K29" s="42"/>
      <c r="M29" s="58" t="s">
        <v>29</v>
      </c>
      <c r="N29" s="419"/>
      <c r="O29" s="26"/>
      <c r="P29" s="125">
        <v>0</v>
      </c>
      <c r="Q29" s="29"/>
      <c r="R29" s="44">
        <v>0</v>
      </c>
      <c r="S29" s="42"/>
    </row>
    <row r="30" spans="2:21" ht="14.25" customHeight="1" x14ac:dyDescent="0.25">
      <c r="D30" s="55" t="s">
        <v>130</v>
      </c>
      <c r="E30" s="55"/>
      <c r="F30" s="276">
        <v>9</v>
      </c>
      <c r="G30" s="29"/>
      <c r="H30" s="125">
        <v>147573</v>
      </c>
      <c r="I30" s="42"/>
      <c r="J30" s="44">
        <v>148287</v>
      </c>
      <c r="K30" s="42"/>
      <c r="M30" s="58" t="s">
        <v>228</v>
      </c>
      <c r="N30" s="276">
        <v>21</v>
      </c>
      <c r="O30" s="29"/>
      <c r="P30" s="125">
        <v>98949</v>
      </c>
      <c r="Q30" s="29"/>
      <c r="R30" s="44">
        <v>68803</v>
      </c>
      <c r="S30" s="42"/>
    </row>
    <row r="31" spans="2:21" ht="14.25" customHeight="1" x14ac:dyDescent="0.25">
      <c r="D31" s="53" t="s">
        <v>75</v>
      </c>
      <c r="E31" s="53"/>
      <c r="F31" s="276">
        <v>21</v>
      </c>
      <c r="G31" s="29"/>
      <c r="H31" s="488">
        <v>89569</v>
      </c>
      <c r="I31" s="42"/>
      <c r="J31" s="44">
        <v>71514.41207999998</v>
      </c>
      <c r="K31" s="41"/>
      <c r="M31" s="58" t="s">
        <v>136</v>
      </c>
      <c r="N31" s="276">
        <v>18</v>
      </c>
      <c r="O31" s="29"/>
      <c r="P31" s="125">
        <v>298</v>
      </c>
      <c r="Q31" s="44"/>
      <c r="R31" s="44">
        <v>298</v>
      </c>
      <c r="S31" s="42"/>
    </row>
    <row r="32" spans="2:21" ht="14.25" customHeight="1" x14ac:dyDescent="0.25">
      <c r="D32" s="15" t="s">
        <v>221</v>
      </c>
      <c r="F32" s="418">
        <v>11</v>
      </c>
      <c r="H32" s="489">
        <v>278815</v>
      </c>
      <c r="I32" s="17"/>
      <c r="J32" s="46">
        <v>348167.95347000001</v>
      </c>
      <c r="K32" s="43"/>
      <c r="M32" s="58" t="s">
        <v>135</v>
      </c>
      <c r="N32" s="276">
        <v>18</v>
      </c>
      <c r="O32" s="26"/>
      <c r="P32" s="125">
        <v>67946</v>
      </c>
      <c r="Q32" s="29"/>
      <c r="R32" s="44">
        <v>56081</v>
      </c>
      <c r="S32" s="42"/>
    </row>
    <row r="33" spans="2:20" ht="14.25" customHeight="1" x14ac:dyDescent="0.25">
      <c r="D33" s="403"/>
      <c r="F33" s="15"/>
      <c r="G33" s="15"/>
      <c r="H33" s="490">
        <f>SUM(H28:H32)</f>
        <v>563475</v>
      </c>
      <c r="I33" s="15"/>
      <c r="J33" s="404">
        <f>SUM(J28:J32)</f>
        <v>611173.36554999999</v>
      </c>
      <c r="M33" s="58" t="s">
        <v>70</v>
      </c>
      <c r="N33" s="276">
        <v>20</v>
      </c>
      <c r="O33" s="26"/>
      <c r="P33" s="125">
        <v>1700860</v>
      </c>
      <c r="Q33" s="29"/>
      <c r="R33" s="44">
        <v>1581340</v>
      </c>
      <c r="S33" s="43"/>
    </row>
    <row r="34" spans="2:20" ht="14.25" customHeight="1" x14ac:dyDescent="0.25">
      <c r="C34" s="55" t="s">
        <v>30</v>
      </c>
      <c r="D34" s="55"/>
      <c r="E34" s="55"/>
      <c r="F34" s="276">
        <v>12</v>
      </c>
      <c r="G34" s="29"/>
      <c r="H34" s="125">
        <v>157427</v>
      </c>
      <c r="I34" s="42"/>
      <c r="J34" s="44">
        <v>61158</v>
      </c>
      <c r="M34" s="58" t="s">
        <v>220</v>
      </c>
      <c r="N34" s="276">
        <v>23</v>
      </c>
      <c r="O34" s="26"/>
      <c r="P34" s="125">
        <v>160472</v>
      </c>
      <c r="Q34" s="29"/>
      <c r="R34" s="44">
        <v>145004</v>
      </c>
      <c r="S34" s="43"/>
    </row>
    <row r="35" spans="2:20" ht="14.25" customHeight="1" x14ac:dyDescent="0.25">
      <c r="C35" s="55" t="s">
        <v>31</v>
      </c>
      <c r="D35" s="55"/>
      <c r="E35" s="55"/>
      <c r="F35" s="276">
        <v>13</v>
      </c>
      <c r="G35" s="29"/>
      <c r="H35" s="205">
        <v>9446083</v>
      </c>
      <c r="I35" s="42"/>
      <c r="J35" s="46">
        <v>9039953</v>
      </c>
      <c r="M35" s="58" t="s">
        <v>127</v>
      </c>
      <c r="N35" s="276">
        <v>22</v>
      </c>
      <c r="O35" s="26"/>
      <c r="P35" s="205">
        <v>329869</v>
      </c>
      <c r="Q35" s="29"/>
      <c r="R35" s="46">
        <v>269362</v>
      </c>
      <c r="S35" s="43"/>
    </row>
    <row r="36" spans="2:20" ht="14.25" customHeight="1" x14ac:dyDescent="0.25">
      <c r="C36" s="55"/>
      <c r="D36" s="532" t="s">
        <v>63</v>
      </c>
      <c r="E36" s="532"/>
      <c r="F36" s="71"/>
      <c r="G36" s="15"/>
      <c r="H36" s="533">
        <f>SUM(H33:H35)</f>
        <v>10166985</v>
      </c>
      <c r="I36" s="42"/>
      <c r="J36" s="535">
        <f>SUM(J33:J35)</f>
        <v>9712284.3655500002</v>
      </c>
      <c r="K36" s="41"/>
      <c r="M36" s="60"/>
      <c r="N36" s="145"/>
      <c r="O36" s="29"/>
      <c r="P36" s="528">
        <f>SUM(P27:P35)</f>
        <v>2905093</v>
      </c>
      <c r="Q36" s="29"/>
      <c r="R36" s="530">
        <f>SUM(R27:R35)</f>
        <v>2635575</v>
      </c>
      <c r="S36" s="43"/>
    </row>
    <row r="37" spans="2:20" ht="14.25" customHeight="1" x14ac:dyDescent="0.25">
      <c r="B37" s="53"/>
      <c r="C37" s="54"/>
      <c r="D37" s="532"/>
      <c r="E37" s="532"/>
      <c r="G37" s="29"/>
      <c r="H37" s="534"/>
      <c r="I37" s="442"/>
      <c r="J37" s="536"/>
      <c r="K37" s="41"/>
      <c r="M37" s="59"/>
      <c r="N37" s="146"/>
      <c r="O37" s="26"/>
      <c r="P37" s="529"/>
      <c r="Q37" s="29"/>
      <c r="R37" s="531"/>
    </row>
    <row r="38" spans="2:20" ht="14.25" customHeight="1" x14ac:dyDescent="0.25">
      <c r="F38" s="15"/>
      <c r="G38" s="15"/>
      <c r="I38" s="15"/>
      <c r="K38" s="41"/>
      <c r="P38" s="528">
        <f>P36+P23</f>
        <v>3520106</v>
      </c>
      <c r="Q38" s="17"/>
      <c r="R38" s="530">
        <f>R36+R23</f>
        <v>3107006.41</v>
      </c>
    </row>
    <row r="39" spans="2:20" ht="14.25" customHeight="1" x14ac:dyDescent="0.25">
      <c r="C39" s="54"/>
      <c r="F39" s="71"/>
      <c r="G39" s="15"/>
      <c r="H39" s="126"/>
      <c r="I39" s="43"/>
      <c r="J39" s="43"/>
      <c r="P39" s="529"/>
      <c r="Q39" s="17"/>
      <c r="R39" s="531"/>
      <c r="S39" s="42"/>
    </row>
    <row r="40" spans="2:20" ht="14.25" customHeight="1" x14ac:dyDescent="0.25">
      <c r="C40" s="54"/>
      <c r="F40" s="71"/>
      <c r="G40" s="15"/>
      <c r="H40" s="126"/>
      <c r="I40" s="43"/>
      <c r="J40" s="43"/>
      <c r="K40" s="44"/>
      <c r="P40" s="137"/>
      <c r="Q40" s="17"/>
      <c r="R40" s="441"/>
      <c r="S40" s="42"/>
    </row>
    <row r="41" spans="2:20" ht="14.25" customHeight="1" x14ac:dyDescent="0.25">
      <c r="F41" s="71"/>
      <c r="G41" s="15"/>
      <c r="I41" s="17"/>
      <c r="K41" s="44"/>
      <c r="L41" s="57" t="s">
        <v>72</v>
      </c>
      <c r="P41" s="152"/>
      <c r="Q41" s="17"/>
      <c r="R41" s="71"/>
      <c r="S41" s="42"/>
    </row>
    <row r="42" spans="2:20" ht="14.25" customHeight="1" x14ac:dyDescent="0.25">
      <c r="F42" s="71"/>
      <c r="G42" s="15"/>
      <c r="I42" s="17"/>
      <c r="K42" s="17"/>
      <c r="M42" s="58" t="s">
        <v>73</v>
      </c>
      <c r="N42" s="419" t="s">
        <v>236</v>
      </c>
      <c r="O42" s="26"/>
      <c r="P42" s="497">
        <v>7472434</v>
      </c>
      <c r="Q42" s="29"/>
      <c r="R42" s="443">
        <v>6982772</v>
      </c>
      <c r="T42" s="42">
        <f>P42-R42</f>
        <v>489662</v>
      </c>
    </row>
    <row r="43" spans="2:20" ht="14.25" customHeight="1" x14ac:dyDescent="0.25">
      <c r="I43" s="17"/>
      <c r="K43" s="43"/>
      <c r="M43" s="58" t="s">
        <v>104</v>
      </c>
      <c r="N43" s="276" t="s">
        <v>237</v>
      </c>
      <c r="O43" s="29"/>
      <c r="P43" s="498">
        <v>231707</v>
      </c>
      <c r="Q43" s="29"/>
      <c r="R43" s="44">
        <v>445930</v>
      </c>
      <c r="T43" s="42">
        <f>P43-R43</f>
        <v>-214223</v>
      </c>
    </row>
    <row r="44" spans="2:20" ht="14.25" customHeight="1" x14ac:dyDescent="0.25">
      <c r="I44" s="17"/>
      <c r="K44" s="43"/>
      <c r="M44" s="58" t="s">
        <v>74</v>
      </c>
      <c r="N44" s="277"/>
      <c r="O44" s="26"/>
      <c r="P44" s="498">
        <f>-54085</f>
        <v>-54085</v>
      </c>
      <c r="Q44" s="29"/>
      <c r="R44" s="44">
        <v>-16840</v>
      </c>
      <c r="T44" s="42">
        <f>P44-R44</f>
        <v>-37245</v>
      </c>
    </row>
    <row r="45" spans="2:20" ht="14.25" customHeight="1" x14ac:dyDescent="0.25">
      <c r="D45" s="53"/>
      <c r="E45" s="53"/>
      <c r="G45" s="29"/>
      <c r="I45" s="17"/>
      <c r="K45" s="43"/>
      <c r="M45" s="58" t="s">
        <v>180</v>
      </c>
      <c r="N45" s="277"/>
      <c r="O45" s="26"/>
      <c r="P45" s="498">
        <f>253838</f>
        <v>253838</v>
      </c>
      <c r="Q45" s="29"/>
      <c r="R45" s="44">
        <v>226671</v>
      </c>
      <c r="T45" s="42">
        <f>P45-R45</f>
        <v>27167</v>
      </c>
    </row>
    <row r="46" spans="2:20" ht="14.25" customHeight="1" x14ac:dyDescent="0.25">
      <c r="D46" s="53"/>
      <c r="E46" s="53"/>
      <c r="G46" s="29"/>
      <c r="I46" s="17"/>
      <c r="K46" s="43"/>
      <c r="L46" s="60"/>
      <c r="M46" s="58" t="s">
        <v>163</v>
      </c>
      <c r="N46" s="277"/>
      <c r="O46" s="26"/>
      <c r="P46" s="499">
        <v>0</v>
      </c>
      <c r="Q46" s="29"/>
      <c r="R46" s="444">
        <v>0</v>
      </c>
      <c r="T46" s="42">
        <f>P46-R46</f>
        <v>0</v>
      </c>
    </row>
    <row r="47" spans="2:20" ht="14.45" customHeight="1" x14ac:dyDescent="0.25">
      <c r="C47" s="53"/>
      <c r="H47" s="125"/>
      <c r="I47" s="43"/>
      <c r="J47" s="44"/>
      <c r="K47" s="43"/>
      <c r="L47" s="60"/>
      <c r="M47" s="60"/>
      <c r="N47" s="537"/>
      <c r="O47" s="29"/>
      <c r="P47" s="528">
        <f>SUM(P42:P46)</f>
        <v>7903894</v>
      </c>
      <c r="Q47" s="29"/>
      <c r="R47" s="530">
        <f>SUM(R42:R46)</f>
        <v>7638533</v>
      </c>
    </row>
    <row r="48" spans="2:20" ht="14.25" customHeight="1" x14ac:dyDescent="0.25">
      <c r="D48" s="53"/>
      <c r="E48" s="53"/>
      <c r="G48" s="29"/>
      <c r="H48" s="208"/>
      <c r="I48" s="17"/>
      <c r="J48" s="17"/>
      <c r="K48" s="43"/>
      <c r="M48" s="60"/>
      <c r="N48" s="537"/>
      <c r="O48" s="29"/>
      <c r="P48" s="529"/>
      <c r="Q48" s="29"/>
      <c r="R48" s="531"/>
      <c r="S48" s="43"/>
    </row>
    <row r="49" spans="2:19" ht="14.25" customHeight="1" x14ac:dyDescent="0.25">
      <c r="D49" s="53"/>
      <c r="E49" s="53"/>
      <c r="G49" s="29"/>
      <c r="H49" s="208"/>
      <c r="I49" s="17"/>
      <c r="J49" s="17"/>
      <c r="K49" s="20"/>
      <c r="N49" s="71"/>
      <c r="P49" s="139"/>
      <c r="Q49" s="17"/>
      <c r="R49" s="432"/>
      <c r="S49" s="132"/>
    </row>
    <row r="50" spans="2:19" ht="14.25" customHeight="1" thickBot="1" x14ac:dyDescent="0.3">
      <c r="D50" s="53"/>
      <c r="E50" s="53" t="s">
        <v>64</v>
      </c>
      <c r="G50" s="29"/>
      <c r="H50" s="136">
        <f>H19+H36</f>
        <v>11424000</v>
      </c>
      <c r="I50" s="43"/>
      <c r="J50" s="45">
        <f>J19+J36</f>
        <v>10745539.36555</v>
      </c>
      <c r="K50" s="20"/>
      <c r="M50" s="60"/>
      <c r="N50" s="145"/>
      <c r="O50" s="29"/>
      <c r="P50" s="136">
        <f>P47+P36+P23</f>
        <v>11424000</v>
      </c>
      <c r="Q50" s="29"/>
      <c r="R50" s="45">
        <f>R47+R36+R23</f>
        <v>10745539.41</v>
      </c>
    </row>
    <row r="51" spans="2:19" ht="14.25" customHeight="1" thickTop="1" x14ac:dyDescent="0.25">
      <c r="D51" s="53"/>
      <c r="E51" s="53"/>
      <c r="G51" s="29"/>
      <c r="H51" s="208"/>
      <c r="I51" s="17"/>
      <c r="J51" s="17"/>
      <c r="K51" s="20"/>
      <c r="Q51" s="17"/>
    </row>
    <row r="52" spans="2:19" ht="14.25" customHeight="1" x14ac:dyDescent="0.25">
      <c r="D52" s="53"/>
      <c r="E52" s="53"/>
      <c r="G52" s="29"/>
      <c r="H52" s="208"/>
      <c r="I52" s="17"/>
      <c r="J52" s="17"/>
      <c r="Q52" s="17"/>
    </row>
    <row r="53" spans="2:19" ht="14.25" customHeight="1" x14ac:dyDescent="0.25">
      <c r="B53" s="48" t="s">
        <v>219</v>
      </c>
      <c r="D53" s="53"/>
      <c r="E53" s="53"/>
      <c r="G53" s="29"/>
      <c r="H53" s="208"/>
      <c r="I53" s="17"/>
      <c r="J53" s="17"/>
      <c r="K53" s="20"/>
      <c r="P53" s="491"/>
      <c r="Q53" s="15"/>
      <c r="R53" s="15"/>
    </row>
    <row r="54" spans="2:19" ht="14.25" customHeight="1" x14ac:dyDescent="0.25">
      <c r="D54" s="53"/>
      <c r="E54" s="53"/>
      <c r="H54" s="298">
        <f>H50-P50</f>
        <v>0</v>
      </c>
      <c r="I54" s="207"/>
      <c r="J54" s="402">
        <f>J50-R50</f>
        <v>-4.4449999928474426E-2</v>
      </c>
      <c r="K54" s="20"/>
      <c r="P54" s="298">
        <f>P50-H50</f>
        <v>0</v>
      </c>
      <c r="Q54" s="207"/>
      <c r="R54" s="402">
        <f>R50-J50</f>
        <v>4.4449999928474426E-2</v>
      </c>
    </row>
    <row r="55" spans="2:19" ht="14.25" customHeight="1" x14ac:dyDescent="0.25">
      <c r="C55" s="53"/>
      <c r="D55" s="53"/>
      <c r="F55" s="145" t="s">
        <v>223</v>
      </c>
      <c r="H55" s="492">
        <v>11424000</v>
      </c>
      <c r="I55" s="207"/>
      <c r="J55" s="20">
        <v>10745539</v>
      </c>
      <c r="K55" s="20"/>
      <c r="P55" s="492">
        <f>H55</f>
        <v>11424000</v>
      </c>
      <c r="Q55" s="207"/>
      <c r="R55" s="401">
        <f>J55</f>
        <v>10745539</v>
      </c>
    </row>
    <row r="56" spans="2:19" ht="14.25" customHeight="1" x14ac:dyDescent="0.25">
      <c r="C56" s="53"/>
      <c r="D56" s="56"/>
      <c r="H56" s="298">
        <f>H55-H50</f>
        <v>0</v>
      </c>
      <c r="I56" s="207"/>
      <c r="J56" s="402">
        <f>J55-J50</f>
        <v>-0.36555000022053719</v>
      </c>
      <c r="K56" s="20"/>
      <c r="P56" s="298">
        <f>P55-P50</f>
        <v>0</v>
      </c>
      <c r="Q56" s="207"/>
      <c r="R56" s="402">
        <f>R55-R50</f>
        <v>-0.41000000014901161</v>
      </c>
    </row>
    <row r="57" spans="2:19" ht="14.25" customHeight="1" x14ac:dyDescent="0.25">
      <c r="B57" s="28"/>
      <c r="C57" s="56"/>
      <c r="D57" s="28"/>
      <c r="E57" s="28"/>
      <c r="F57" s="15"/>
      <c r="G57" s="15"/>
      <c r="I57" s="15"/>
      <c r="K57" s="20"/>
      <c r="P57" s="487"/>
      <c r="Q57" s="154"/>
      <c r="R57" s="144"/>
      <c r="S57" s="144"/>
    </row>
    <row r="58" spans="2:19" ht="14.25" customHeight="1" x14ac:dyDescent="0.25">
      <c r="H58" s="484"/>
      <c r="I58" s="207"/>
      <c r="J58" s="20"/>
      <c r="K58" s="20"/>
      <c r="P58" s="154"/>
      <c r="Q58" s="154"/>
      <c r="R58" s="144"/>
      <c r="S58" s="144"/>
    </row>
    <row r="59" spans="2:19" ht="14.25" customHeight="1" x14ac:dyDescent="0.25">
      <c r="K59" s="20"/>
      <c r="P59" s="154"/>
      <c r="Q59" s="154"/>
      <c r="R59" s="144"/>
      <c r="S59" s="144"/>
    </row>
    <row r="60" spans="2:19" ht="14.25" customHeight="1" x14ac:dyDescent="0.25">
      <c r="H60" s="484"/>
      <c r="I60" s="207"/>
      <c r="J60" s="20"/>
      <c r="K60" s="20"/>
      <c r="P60" s="154"/>
      <c r="Q60" s="154"/>
      <c r="R60" s="144"/>
      <c r="S60" s="144"/>
    </row>
    <row r="61" spans="2:19" ht="14.25" customHeight="1" x14ac:dyDescent="0.25">
      <c r="F61" s="15"/>
      <c r="G61" s="15"/>
      <c r="I61" s="15"/>
      <c r="K61" s="20"/>
      <c r="P61" s="154"/>
      <c r="Q61" s="154"/>
      <c r="R61" s="144"/>
      <c r="S61" s="144"/>
    </row>
    <row r="62" spans="2:19" ht="14.25" customHeight="1" x14ac:dyDescent="0.25">
      <c r="F62" s="15"/>
      <c r="G62" s="15"/>
      <c r="I62" s="15"/>
      <c r="K62" s="20"/>
      <c r="P62" s="154"/>
      <c r="Q62" s="154"/>
      <c r="R62" s="144"/>
      <c r="S62" s="144"/>
    </row>
    <row r="63" spans="2:19" ht="14.25" customHeight="1" x14ac:dyDescent="0.25">
      <c r="F63" s="15"/>
      <c r="G63" s="15"/>
      <c r="I63" s="15"/>
      <c r="K63" s="20"/>
      <c r="S63" s="144"/>
    </row>
    <row r="64" spans="2:19" ht="14.25" customHeight="1" x14ac:dyDescent="0.25">
      <c r="H64" s="484"/>
      <c r="I64" s="207"/>
      <c r="J64" s="20"/>
      <c r="K64" s="20"/>
    </row>
    <row r="65" spans="8:11" ht="14.25" customHeight="1" x14ac:dyDescent="0.25">
      <c r="H65" s="484"/>
      <c r="I65" s="207"/>
      <c r="J65" s="20"/>
      <c r="K65" s="20"/>
    </row>
    <row r="66" spans="8:11" ht="14.25" customHeight="1" x14ac:dyDescent="0.25">
      <c r="H66" s="484"/>
      <c r="I66" s="207"/>
      <c r="J66" s="20"/>
      <c r="K66" s="20"/>
    </row>
    <row r="67" spans="8:11" ht="14.25" customHeight="1" x14ac:dyDescent="0.25">
      <c r="H67" s="484"/>
      <c r="I67" s="207"/>
      <c r="J67" s="20"/>
      <c r="K67" s="20"/>
    </row>
    <row r="68" spans="8:11" ht="14.25" customHeight="1" x14ac:dyDescent="0.25">
      <c r="H68" s="484"/>
      <c r="I68" s="207"/>
      <c r="J68" s="20"/>
      <c r="K68" s="20"/>
    </row>
    <row r="69" spans="8:11" ht="14.25" customHeight="1" x14ac:dyDescent="0.25">
      <c r="H69" s="484"/>
      <c r="I69" s="207"/>
      <c r="J69" s="20"/>
      <c r="K69" s="20"/>
    </row>
    <row r="70" spans="8:11" ht="14.25" customHeight="1" x14ac:dyDescent="0.25">
      <c r="H70" s="484"/>
      <c r="I70" s="207"/>
      <c r="J70" s="20" t="s">
        <v>40</v>
      </c>
      <c r="K70" s="20"/>
    </row>
    <row r="71" spans="8:11" ht="14.25" customHeight="1" x14ac:dyDescent="0.25">
      <c r="H71" s="484"/>
      <c r="I71" s="207"/>
      <c r="J71" s="20"/>
      <c r="K71" s="20"/>
    </row>
    <row r="72" spans="8:11" ht="14.25" customHeight="1" x14ac:dyDescent="0.25">
      <c r="H72" s="484"/>
      <c r="I72" s="207"/>
      <c r="J72" s="20"/>
      <c r="K72" s="20"/>
    </row>
    <row r="73" spans="8:11" ht="14.25" customHeight="1" x14ac:dyDescent="0.25">
      <c r="H73" s="484"/>
      <c r="I73" s="207"/>
      <c r="J73" s="20"/>
      <c r="K73" s="20"/>
    </row>
    <row r="74" spans="8:11" ht="14.25" customHeight="1" x14ac:dyDescent="0.25">
      <c r="H74" s="484"/>
      <c r="I74" s="207"/>
      <c r="J74" s="20"/>
      <c r="K74" s="20"/>
    </row>
    <row r="75" spans="8:11" ht="14.25" customHeight="1" x14ac:dyDescent="0.25">
      <c r="H75" s="484"/>
      <c r="I75" s="207"/>
      <c r="J75" s="20"/>
      <c r="K75" s="20"/>
    </row>
    <row r="76" spans="8:11" ht="14.25" customHeight="1" x14ac:dyDescent="0.25">
      <c r="H76" s="484"/>
      <c r="I76" s="207"/>
      <c r="J76" s="20"/>
      <c r="K76" s="20"/>
    </row>
    <row r="77" spans="8:11" ht="14.25" customHeight="1" x14ac:dyDescent="0.25">
      <c r="H77" s="484"/>
      <c r="I77" s="207"/>
      <c r="J77" s="20"/>
      <c r="K77" s="20"/>
    </row>
    <row r="78" spans="8:11" ht="14.25" customHeight="1" x14ac:dyDescent="0.25">
      <c r="H78" s="484"/>
      <c r="I78" s="207"/>
      <c r="J78" s="20"/>
      <c r="K78" s="20"/>
    </row>
    <row r="79" spans="8:11" ht="14.25" customHeight="1" x14ac:dyDescent="0.25">
      <c r="H79" s="484"/>
      <c r="I79" s="207"/>
      <c r="J79" s="20"/>
      <c r="K79" s="20"/>
    </row>
    <row r="80" spans="8:11" ht="14.25" customHeight="1" x14ac:dyDescent="0.25">
      <c r="H80" s="484"/>
      <c r="I80" s="207"/>
      <c r="J80" s="20"/>
      <c r="K80" s="20"/>
    </row>
    <row r="81" spans="8:11" ht="14.25" customHeight="1" x14ac:dyDescent="0.25">
      <c r="H81" s="484"/>
      <c r="I81" s="207"/>
      <c r="J81" s="20"/>
      <c r="K81" s="20"/>
    </row>
    <row r="82" spans="8:11" ht="14.25" customHeight="1" x14ac:dyDescent="0.25">
      <c r="H82" s="484"/>
      <c r="I82" s="207"/>
      <c r="J82" s="20"/>
      <c r="K82" s="20"/>
    </row>
    <row r="83" spans="8:11" ht="14.25" customHeight="1" x14ac:dyDescent="0.25">
      <c r="H83" s="484"/>
      <c r="I83" s="207"/>
      <c r="J83" s="20"/>
      <c r="K83" s="20"/>
    </row>
    <row r="84" spans="8:11" ht="14.25" customHeight="1" x14ac:dyDescent="0.25">
      <c r="H84" s="484"/>
      <c r="I84" s="207"/>
      <c r="J84" s="20"/>
      <c r="K84" s="20"/>
    </row>
    <row r="85" spans="8:11" ht="14.25" customHeight="1" x14ac:dyDescent="0.25">
      <c r="H85" s="484"/>
      <c r="I85" s="207"/>
      <c r="J85" s="20"/>
      <c r="K85" s="20"/>
    </row>
    <row r="86" spans="8:11" ht="14.25" customHeight="1" x14ac:dyDescent="0.25">
      <c r="H86" s="484"/>
      <c r="I86" s="207"/>
      <c r="J86" s="20"/>
      <c r="K86" s="20"/>
    </row>
    <row r="87" spans="8:11" ht="14.25" customHeight="1" x14ac:dyDescent="0.25">
      <c r="H87" s="484"/>
      <c r="I87" s="207"/>
      <c r="J87" s="20"/>
      <c r="K87" s="20"/>
    </row>
    <row r="88" spans="8:11" ht="14.25" customHeight="1" x14ac:dyDescent="0.25">
      <c r="H88" s="484"/>
      <c r="I88" s="207"/>
      <c r="J88" s="20"/>
      <c r="K88" s="20"/>
    </row>
    <row r="89" spans="8:11" ht="14.25" customHeight="1" x14ac:dyDescent="0.25">
      <c r="H89" s="484"/>
      <c r="I89" s="207"/>
      <c r="J89" s="20"/>
      <c r="K89" s="20"/>
    </row>
    <row r="90" spans="8:11" ht="14.25" customHeight="1" x14ac:dyDescent="0.25">
      <c r="H90" s="484"/>
      <c r="I90" s="207"/>
      <c r="J90" s="20"/>
      <c r="K90" s="20"/>
    </row>
    <row r="91" spans="8:11" ht="14.25" customHeight="1" x14ac:dyDescent="0.25">
      <c r="H91" s="484"/>
      <c r="I91" s="207"/>
      <c r="J91" s="20"/>
      <c r="K91" s="20"/>
    </row>
    <row r="92" spans="8:11" ht="14.25" customHeight="1" x14ac:dyDescent="0.25">
      <c r="H92" s="484"/>
      <c r="I92" s="207"/>
      <c r="J92" s="20"/>
      <c r="K92" s="20"/>
    </row>
    <row r="93" spans="8:11" ht="14.25" customHeight="1" x14ac:dyDescent="0.25">
      <c r="H93" s="484"/>
      <c r="I93" s="207"/>
      <c r="J93" s="20"/>
      <c r="K93" s="20"/>
    </row>
    <row r="94" spans="8:11" ht="14.25" customHeight="1" x14ac:dyDescent="0.25">
      <c r="H94" s="484"/>
      <c r="I94" s="207"/>
      <c r="J94" s="20"/>
      <c r="K94" s="20"/>
    </row>
    <row r="95" spans="8:11" ht="14.25" customHeight="1" x14ac:dyDescent="0.25">
      <c r="H95" s="484"/>
      <c r="I95" s="207"/>
      <c r="J95" s="20"/>
      <c r="K95" s="20"/>
    </row>
    <row r="96" spans="8:11" ht="14.25" customHeight="1" x14ac:dyDescent="0.25">
      <c r="H96" s="484"/>
      <c r="I96" s="207"/>
      <c r="J96" s="20"/>
      <c r="K96" s="20"/>
    </row>
    <row r="97" spans="8:11" ht="14.25" customHeight="1" x14ac:dyDescent="0.25">
      <c r="H97" s="484"/>
      <c r="I97" s="207"/>
      <c r="J97" s="20"/>
      <c r="K97" s="20"/>
    </row>
    <row r="98" spans="8:11" ht="14.25" customHeight="1" x14ac:dyDescent="0.25">
      <c r="H98" s="484"/>
      <c r="I98" s="207"/>
      <c r="J98" s="20"/>
      <c r="K98" s="20"/>
    </row>
    <row r="99" spans="8:11" ht="14.25" customHeight="1" x14ac:dyDescent="0.25">
      <c r="H99" s="484"/>
      <c r="I99" s="207"/>
      <c r="J99" s="20"/>
      <c r="K99" s="20"/>
    </row>
    <row r="100" spans="8:11" ht="14.25" customHeight="1" x14ac:dyDescent="0.25">
      <c r="H100" s="484"/>
      <c r="I100" s="207"/>
      <c r="J100" s="20"/>
      <c r="K100" s="20"/>
    </row>
    <row r="101" spans="8:11" ht="14.25" customHeight="1" x14ac:dyDescent="0.25">
      <c r="H101" s="484"/>
      <c r="I101" s="207"/>
      <c r="J101" s="20"/>
      <c r="K101" s="20"/>
    </row>
    <row r="102" spans="8:11" ht="14.25" customHeight="1" x14ac:dyDescent="0.25">
      <c r="H102" s="484"/>
      <c r="I102" s="207"/>
      <c r="J102" s="20"/>
      <c r="K102" s="20"/>
    </row>
    <row r="103" spans="8:11" ht="14.25" customHeight="1" x14ac:dyDescent="0.25">
      <c r="H103" s="484"/>
      <c r="I103" s="207"/>
      <c r="J103" s="20"/>
      <c r="K103" s="20"/>
    </row>
    <row r="104" spans="8:11" ht="14.25" customHeight="1" x14ac:dyDescent="0.25">
      <c r="H104" s="484"/>
      <c r="I104" s="207"/>
      <c r="J104" s="20"/>
      <c r="K104" s="20"/>
    </row>
    <row r="105" spans="8:11" ht="14.25" customHeight="1" x14ac:dyDescent="0.25">
      <c r="H105" s="484"/>
      <c r="I105" s="207"/>
      <c r="J105" s="20"/>
      <c r="K105" s="20"/>
    </row>
    <row r="106" spans="8:11" ht="14.25" customHeight="1" x14ac:dyDescent="0.25">
      <c r="H106" s="484"/>
      <c r="I106" s="207"/>
      <c r="J106" s="20"/>
      <c r="K106" s="20"/>
    </row>
    <row r="107" spans="8:11" ht="14.25" customHeight="1" x14ac:dyDescent="0.25">
      <c r="H107" s="484"/>
      <c r="I107" s="207"/>
      <c r="J107" s="20"/>
      <c r="K107" s="20"/>
    </row>
    <row r="108" spans="8:11" ht="14.25" customHeight="1" x14ac:dyDescent="0.25">
      <c r="H108" s="484"/>
      <c r="I108" s="207"/>
      <c r="J108" s="20"/>
      <c r="K108" s="20"/>
    </row>
    <row r="109" spans="8:11" ht="14.25" customHeight="1" x14ac:dyDescent="0.25">
      <c r="H109" s="484"/>
      <c r="I109" s="207"/>
      <c r="J109" s="20"/>
      <c r="K109" s="20"/>
    </row>
    <row r="110" spans="8:11" ht="14.25" customHeight="1" x14ac:dyDescent="0.25">
      <c r="H110" s="484"/>
      <c r="I110" s="207"/>
      <c r="J110" s="20"/>
      <c r="K110" s="20"/>
    </row>
    <row r="111" spans="8:11" ht="14.25" customHeight="1" x14ac:dyDescent="0.25">
      <c r="H111" s="484"/>
      <c r="I111" s="207"/>
      <c r="J111" s="20"/>
      <c r="K111" s="20"/>
    </row>
    <row r="112" spans="8:11" ht="14.25" customHeight="1" x14ac:dyDescent="0.25">
      <c r="H112" s="484"/>
      <c r="I112" s="207"/>
      <c r="J112" s="20"/>
      <c r="K112" s="20"/>
    </row>
    <row r="113" spans="8:11" ht="14.25" customHeight="1" x14ac:dyDescent="0.25">
      <c r="H113" s="484"/>
      <c r="I113" s="207"/>
      <c r="J113" s="20"/>
      <c r="K113" s="20"/>
    </row>
    <row r="114" spans="8:11" ht="14.25" customHeight="1" x14ac:dyDescent="0.25">
      <c r="H114" s="484"/>
      <c r="I114" s="207"/>
      <c r="J114" s="20"/>
      <c r="K114" s="20"/>
    </row>
    <row r="115" spans="8:11" ht="14.25" customHeight="1" x14ac:dyDescent="0.25">
      <c r="H115" s="484"/>
      <c r="I115" s="207"/>
      <c r="J115" s="20"/>
      <c r="K115" s="20"/>
    </row>
    <row r="116" spans="8:11" ht="14.25" customHeight="1" x14ac:dyDescent="0.25">
      <c r="H116" s="484"/>
      <c r="I116" s="207"/>
      <c r="J116" s="20"/>
      <c r="K116" s="20"/>
    </row>
    <row r="117" spans="8:11" ht="14.25" customHeight="1" x14ac:dyDescent="0.25">
      <c r="H117" s="484"/>
      <c r="I117" s="207"/>
      <c r="J117" s="20"/>
      <c r="K117" s="20"/>
    </row>
    <row r="118" spans="8:11" ht="14.25" customHeight="1" x14ac:dyDescent="0.25">
      <c r="H118" s="484"/>
      <c r="I118" s="207"/>
      <c r="J118" s="20"/>
      <c r="K118" s="20"/>
    </row>
    <row r="119" spans="8:11" ht="14.25" customHeight="1" x14ac:dyDescent="0.25">
      <c r="H119" s="484"/>
      <c r="I119" s="207"/>
      <c r="J119" s="20"/>
      <c r="K119" s="20"/>
    </row>
    <row r="120" spans="8:11" ht="14.25" customHeight="1" x14ac:dyDescent="0.25">
      <c r="H120" s="484"/>
      <c r="I120" s="207"/>
      <c r="J120" s="20"/>
      <c r="K120" s="20"/>
    </row>
    <row r="121" spans="8:11" ht="14.25" customHeight="1" x14ac:dyDescent="0.25">
      <c r="H121" s="484"/>
      <c r="I121" s="207"/>
      <c r="J121" s="20"/>
      <c r="K121" s="20"/>
    </row>
    <row r="122" spans="8:11" ht="14.25" customHeight="1" x14ac:dyDescent="0.25">
      <c r="H122" s="484"/>
      <c r="I122" s="207"/>
      <c r="J122" s="20"/>
      <c r="K122" s="20"/>
    </row>
    <row r="123" spans="8:11" ht="14.25" customHeight="1" x14ac:dyDescent="0.25">
      <c r="H123" s="484"/>
      <c r="I123" s="207"/>
      <c r="J123" s="20"/>
      <c r="K123" s="20"/>
    </row>
    <row r="124" spans="8:11" x14ac:dyDescent="0.25">
      <c r="H124" s="484"/>
      <c r="I124" s="207"/>
      <c r="J124" s="20"/>
      <c r="K124" s="20"/>
    </row>
    <row r="125" spans="8:11" x14ac:dyDescent="0.25">
      <c r="H125" s="484"/>
      <c r="I125" s="207"/>
      <c r="J125" s="20"/>
      <c r="K125" s="20"/>
    </row>
    <row r="126" spans="8:11" x14ac:dyDescent="0.25">
      <c r="H126" s="484"/>
      <c r="I126" s="207"/>
      <c r="J126" s="20"/>
      <c r="K126" s="20"/>
    </row>
    <row r="127" spans="8:11" x14ac:dyDescent="0.25">
      <c r="H127" s="484"/>
      <c r="I127" s="207"/>
      <c r="J127" s="20"/>
      <c r="K127" s="20"/>
    </row>
    <row r="128" spans="8:11" x14ac:dyDescent="0.25">
      <c r="H128" s="484"/>
      <c r="I128" s="207"/>
      <c r="J128" s="20"/>
      <c r="K128" s="20"/>
    </row>
    <row r="129" spans="8:11" x14ac:dyDescent="0.25">
      <c r="H129" s="484"/>
      <c r="I129" s="207"/>
      <c r="J129" s="20"/>
      <c r="K129" s="20"/>
    </row>
    <row r="130" spans="8:11" x14ac:dyDescent="0.25">
      <c r="H130" s="484"/>
      <c r="I130" s="207"/>
      <c r="J130" s="20"/>
      <c r="K130" s="20"/>
    </row>
    <row r="131" spans="8:11" x14ac:dyDescent="0.25">
      <c r="H131" s="484"/>
      <c r="I131" s="207"/>
      <c r="J131" s="20"/>
      <c r="K131" s="20"/>
    </row>
    <row r="132" spans="8:11" x14ac:dyDescent="0.25">
      <c r="H132" s="484"/>
      <c r="I132" s="207"/>
      <c r="J132" s="20"/>
      <c r="K132" s="20"/>
    </row>
    <row r="133" spans="8:11" x14ac:dyDescent="0.25">
      <c r="H133" s="484"/>
      <c r="I133" s="207"/>
      <c r="J133" s="20"/>
      <c r="K133" s="20"/>
    </row>
    <row r="134" spans="8:11" x14ac:dyDescent="0.25">
      <c r="H134" s="484"/>
      <c r="I134" s="207"/>
      <c r="J134" s="20"/>
      <c r="K134" s="20"/>
    </row>
    <row r="135" spans="8:11" x14ac:dyDescent="0.25">
      <c r="H135" s="484"/>
      <c r="I135" s="207"/>
      <c r="J135" s="20"/>
      <c r="K135" s="20"/>
    </row>
    <row r="136" spans="8:11" x14ac:dyDescent="0.25">
      <c r="H136" s="484"/>
      <c r="I136" s="207"/>
      <c r="J136" s="20"/>
      <c r="K136" s="20"/>
    </row>
    <row r="137" spans="8:11" x14ac:dyDescent="0.25">
      <c r="H137" s="484"/>
      <c r="I137" s="207"/>
      <c r="J137" s="20"/>
      <c r="K137" s="20"/>
    </row>
    <row r="138" spans="8:11" x14ac:dyDescent="0.25">
      <c r="H138" s="484"/>
      <c r="I138" s="207"/>
      <c r="J138" s="20"/>
      <c r="K138" s="20"/>
    </row>
    <row r="139" spans="8:11" x14ac:dyDescent="0.25">
      <c r="H139" s="484"/>
      <c r="I139" s="207"/>
      <c r="J139" s="20"/>
      <c r="K139" s="20"/>
    </row>
    <row r="140" spans="8:11" x14ac:dyDescent="0.25">
      <c r="H140" s="484"/>
      <c r="I140" s="207"/>
      <c r="J140" s="20"/>
      <c r="K140" s="20"/>
    </row>
    <row r="141" spans="8:11" x14ac:dyDescent="0.25">
      <c r="H141" s="484"/>
      <c r="I141" s="207"/>
      <c r="J141" s="20"/>
      <c r="K141" s="20"/>
    </row>
    <row r="142" spans="8:11" x14ac:dyDescent="0.25">
      <c r="H142" s="484"/>
      <c r="I142" s="207"/>
      <c r="J142" s="20"/>
      <c r="K142" s="20"/>
    </row>
    <row r="143" spans="8:11" x14ac:dyDescent="0.25">
      <c r="H143" s="484"/>
      <c r="I143" s="207"/>
      <c r="J143" s="20"/>
      <c r="K143" s="20"/>
    </row>
    <row r="144" spans="8:11" x14ac:dyDescent="0.25">
      <c r="H144" s="484"/>
      <c r="I144" s="207"/>
      <c r="J144" s="20"/>
      <c r="K144" s="20"/>
    </row>
    <row r="145" spans="8:11" x14ac:dyDescent="0.25">
      <c r="H145" s="484"/>
      <c r="I145" s="207"/>
      <c r="J145" s="20"/>
      <c r="K145" s="20"/>
    </row>
    <row r="146" spans="8:11" x14ac:dyDescent="0.25">
      <c r="H146" s="484"/>
      <c r="I146" s="207"/>
      <c r="J146" s="20"/>
      <c r="K146" s="20"/>
    </row>
    <row r="147" spans="8:11" x14ac:dyDescent="0.25">
      <c r="H147" s="484"/>
      <c r="I147" s="207"/>
      <c r="J147" s="20"/>
    </row>
    <row r="148" spans="8:11" x14ac:dyDescent="0.25">
      <c r="H148" s="484"/>
      <c r="I148" s="207"/>
      <c r="J148" s="20"/>
    </row>
    <row r="149" spans="8:11" x14ac:dyDescent="0.25">
      <c r="H149" s="484"/>
      <c r="I149" s="207"/>
      <c r="J149" s="20"/>
    </row>
    <row r="150" spans="8:11" x14ac:dyDescent="0.25">
      <c r="H150" s="484"/>
      <c r="I150" s="207"/>
      <c r="J150" s="20"/>
    </row>
    <row r="151" spans="8:11" x14ac:dyDescent="0.25">
      <c r="H151" s="484"/>
      <c r="I151" s="207"/>
      <c r="J151" s="20"/>
    </row>
    <row r="152" spans="8:11" x14ac:dyDescent="0.25">
      <c r="H152" s="484"/>
      <c r="I152" s="207"/>
      <c r="J152" s="20"/>
    </row>
    <row r="153" spans="8:11" x14ac:dyDescent="0.25">
      <c r="H153" s="484"/>
      <c r="I153" s="207"/>
      <c r="J153" s="20"/>
    </row>
    <row r="154" spans="8:11" x14ac:dyDescent="0.25">
      <c r="H154" s="484"/>
      <c r="I154" s="207"/>
      <c r="J154" s="20"/>
    </row>
  </sheetData>
  <customSheetViews>
    <customSheetView guid="{0829E35C-A1FE-4351-804A-88DC468652F1}" showPageBreaks="1" showGridLines="0" printArea="1" topLeftCell="A26">
      <selection activeCell="R42" sqref="R42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1"/>
      <headerFooter scaleWithDoc="0" alignWithMargins="0"/>
    </customSheetView>
    <customSheetView guid="{008514F3-9F3C-4F8A-9094-9BE7DA0BEECC}" showPageBreaks="1" showGridLines="0" printArea="1">
      <selection activeCell="F21" sqref="F21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2"/>
      <headerFooter scaleWithDoc="0" alignWithMargins="0"/>
    </customSheetView>
    <customSheetView guid="{8EB8CEBA-FE59-4363-8EB4-B91D42C62682}" showGridLines="0">
      <selection activeCell="R47" sqref="R47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3"/>
      <headerFooter scaleWithDoc="0" alignWithMargins="0"/>
    </customSheetView>
    <customSheetView guid="{DA3DDF8B-513A-415E-B3B8-0E52E0FD7142}" showGridLines="0" topLeftCell="A10">
      <selection activeCell="R44" sqref="R44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4"/>
      <headerFooter scaleWithDoc="0" alignWithMargins="0"/>
    </customSheetView>
    <customSheetView guid="{0D0E897F-321D-4DE9-8C9B-39D8B4D39896}" showGridLines="0" topLeftCell="A13">
      <selection activeCell="R50" sqref="R50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5"/>
      <headerFooter scaleWithDoc="0" alignWithMargins="0"/>
    </customSheetView>
    <customSheetView guid="{1BE6EAF4-3B6A-43F8-8E6C-7FED4CC01272}" showPageBreaks="1" showGridLines="0" printArea="1" topLeftCell="A28">
      <selection activeCell="P39" sqref="P39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6"/>
      <headerFooter scaleWithDoc="0" alignWithMargins="0"/>
    </customSheetView>
    <customSheetView guid="{A74E0554-3565-491F-BC9A-EE10F38639BE}" showGridLines="0" topLeftCell="A4">
      <selection activeCell="R40" sqref="R40"/>
      <pageMargins left="0.55118110236220474" right="0.55118110236220474" top="0.6692913385826772" bottom="0.51181102362204722" header="0.51181102362204722" footer="0.51181102362204722"/>
      <pageSetup paperSize="9" scale="72" firstPageNumber="5" orientation="landscape" useFirstPageNumber="1" verticalDpi="1200" r:id="rId7"/>
      <headerFooter scaleWithDoc="0" alignWithMargins="0"/>
    </customSheetView>
  </customSheetViews>
  <mergeCells count="15">
    <mergeCell ref="P38:P39"/>
    <mergeCell ref="R38:R39"/>
    <mergeCell ref="P47:P48"/>
    <mergeCell ref="R47:R48"/>
    <mergeCell ref="N47:N48"/>
    <mergeCell ref="D36:E37"/>
    <mergeCell ref="H36:H37"/>
    <mergeCell ref="J36:J37"/>
    <mergeCell ref="P36:P37"/>
    <mergeCell ref="R36:R37"/>
    <mergeCell ref="H19:H20"/>
    <mergeCell ref="J19:J20"/>
    <mergeCell ref="D19:E20"/>
    <mergeCell ref="P23:P24"/>
    <mergeCell ref="R23:R24"/>
  </mergeCells>
  <pageMargins left="0.55118110236220474" right="0.55118110236220474" top="0.6692913385826772" bottom="0.51181102362204722" header="0.51181102362204722" footer="0.51181102362204722"/>
  <pageSetup paperSize="9" scale="69" firstPageNumber="5" orientation="landscape" useFirstPageNumber="1" r:id="rId8"/>
  <headerFooter scaleWithDoc="0" alignWithMargins="0"/>
  <cellWatches>
    <cellWatch r="P17"/>
    <cellWatch r="P18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tabColor rgb="FF002060"/>
  </sheetPr>
  <dimension ref="B1:Q89"/>
  <sheetViews>
    <sheetView showGridLines="0" view="pageBreakPreview" zoomScale="90" zoomScaleNormal="100" zoomScaleSheetLayoutView="90" workbookViewId="0"/>
  </sheetViews>
  <sheetFormatPr defaultColWidth="9.140625" defaultRowHeight="15" x14ac:dyDescent="0.25"/>
  <cols>
    <col min="1" max="1" width="9.140625" style="15"/>
    <col min="2" max="2" width="1.85546875" style="51" customWidth="1"/>
    <col min="3" max="3" width="54.42578125" style="51" customWidth="1"/>
    <col min="4" max="4" width="5.85546875" style="39" customWidth="1"/>
    <col min="5" max="5" width="2.42578125" style="39" customWidth="1"/>
    <col min="6" max="6" width="12.28515625" style="220" hidden="1" customWidth="1"/>
    <col min="7" max="7" width="0.85546875" style="220" customWidth="1"/>
    <col min="8" max="8" width="12.28515625" style="480" customWidth="1"/>
    <col min="9" max="9" width="1" style="33" customWidth="1"/>
    <col min="10" max="10" width="12" style="33" hidden="1" customWidth="1"/>
    <col min="11" max="11" width="1.140625" style="33" customWidth="1"/>
    <col min="12" max="13" width="12" style="33" customWidth="1"/>
    <col min="14" max="14" width="12.28515625" style="220" hidden="1" customWidth="1"/>
    <col min="15" max="15" width="12.28515625" style="220" customWidth="1"/>
    <col min="16" max="16" width="14.85546875" style="33" customWidth="1"/>
    <col min="17" max="17" width="16" style="33" bestFit="1" customWidth="1"/>
    <col min="18" max="16384" width="9.140625" style="15"/>
  </cols>
  <sheetData>
    <row r="1" spans="2:17" x14ac:dyDescent="0.25">
      <c r="H1" s="513"/>
    </row>
    <row r="2" spans="2:17" s="101" customFormat="1" ht="20.25" x14ac:dyDescent="0.3">
      <c r="B2" s="99" t="s">
        <v>35</v>
      </c>
      <c r="C2" s="100"/>
      <c r="D2" s="83"/>
      <c r="E2" s="83"/>
      <c r="F2" s="422"/>
      <c r="G2" s="422"/>
      <c r="H2" s="514"/>
      <c r="I2" s="87"/>
      <c r="J2" s="87"/>
      <c r="K2" s="87"/>
      <c r="L2" s="87"/>
      <c r="M2" s="87"/>
      <c r="N2" s="422"/>
      <c r="O2" s="422"/>
      <c r="P2" s="87"/>
      <c r="Q2" s="87"/>
    </row>
    <row r="3" spans="2:17" ht="15" customHeight="1" x14ac:dyDescent="0.25">
      <c r="B3" s="53"/>
      <c r="H3" s="513"/>
    </row>
    <row r="4" spans="2:17" s="76" customFormat="1" ht="18.75" x14ac:dyDescent="0.3">
      <c r="B4" s="95" t="s">
        <v>150</v>
      </c>
      <c r="C4" s="102"/>
      <c r="D4" s="74"/>
      <c r="E4" s="74"/>
      <c r="F4" s="423"/>
      <c r="G4" s="423"/>
      <c r="H4" s="515"/>
      <c r="I4" s="89"/>
      <c r="J4" s="89"/>
      <c r="K4" s="89"/>
      <c r="L4" s="89"/>
      <c r="M4" s="89"/>
      <c r="N4" s="423"/>
      <c r="O4" s="423"/>
      <c r="P4" s="89"/>
      <c r="Q4" s="89"/>
    </row>
    <row r="5" spans="2:17" ht="14.25" customHeight="1" x14ac:dyDescent="0.25">
      <c r="B5" s="53"/>
      <c r="H5" s="513"/>
    </row>
    <row r="6" spans="2:17" s="103" customFormat="1" ht="15.75" x14ac:dyDescent="0.25">
      <c r="B6" s="194" t="s">
        <v>254</v>
      </c>
      <c r="C6" s="128"/>
      <c r="D6" s="84"/>
      <c r="E6" s="84"/>
      <c r="F6" s="424"/>
      <c r="G6" s="424"/>
      <c r="H6" s="516"/>
      <c r="I6" s="269"/>
      <c r="J6" s="269"/>
      <c r="K6" s="269"/>
      <c r="L6" s="269"/>
      <c r="M6" s="269"/>
      <c r="N6" s="424"/>
      <c r="O6" s="424"/>
      <c r="P6" s="269"/>
      <c r="Q6" s="269"/>
    </row>
    <row r="7" spans="2:17" ht="14.25" customHeight="1" x14ac:dyDescent="0.25">
      <c r="B7" s="53"/>
      <c r="H7" s="513"/>
    </row>
    <row r="8" spans="2:17" s="82" customFormat="1" ht="15.75" x14ac:dyDescent="0.25">
      <c r="B8" s="104" t="s">
        <v>41</v>
      </c>
      <c r="C8" s="85"/>
      <c r="D8" s="79"/>
      <c r="E8" s="79"/>
      <c r="F8" s="425"/>
      <c r="G8" s="425"/>
      <c r="H8" s="517"/>
      <c r="I8" s="91"/>
      <c r="J8" s="91"/>
      <c r="K8" s="91"/>
      <c r="L8" s="91"/>
      <c r="M8" s="91"/>
      <c r="N8" s="425"/>
      <c r="O8" s="425"/>
      <c r="P8" s="91"/>
      <c r="Q8" s="91"/>
    </row>
    <row r="9" spans="2:17" ht="14.25" customHeight="1" x14ac:dyDescent="0.25">
      <c r="B9" s="105"/>
      <c r="C9" s="50"/>
      <c r="H9" s="513"/>
    </row>
    <row r="10" spans="2:17" ht="45.75" customHeight="1" x14ac:dyDescent="0.25">
      <c r="B10" s="105"/>
      <c r="C10" s="50"/>
      <c r="F10" s="268"/>
      <c r="G10" s="268"/>
      <c r="H10" s="508" t="s">
        <v>255</v>
      </c>
      <c r="I10" s="268"/>
      <c r="J10" s="268"/>
      <c r="K10" s="268"/>
      <c r="L10" s="268" t="s">
        <v>256</v>
      </c>
      <c r="M10" s="268"/>
      <c r="N10" s="268"/>
      <c r="O10" s="268"/>
      <c r="P10" s="268"/>
      <c r="Q10" s="268"/>
    </row>
    <row r="11" spans="2:17" ht="14.25" customHeight="1" x14ac:dyDescent="0.25">
      <c r="C11" s="50"/>
      <c r="D11" s="40" t="s">
        <v>59</v>
      </c>
      <c r="E11" s="40"/>
      <c r="H11" s="513"/>
    </row>
    <row r="12" spans="2:17" ht="14.25" customHeight="1" x14ac:dyDescent="0.25">
      <c r="F12" s="140"/>
      <c r="G12" s="140"/>
      <c r="H12" s="434"/>
      <c r="I12" s="270"/>
      <c r="J12" s="270"/>
      <c r="K12" s="270"/>
      <c r="L12" s="270"/>
      <c r="M12" s="270"/>
      <c r="N12" s="140"/>
      <c r="O12" s="140"/>
      <c r="P12" s="270"/>
      <c r="Q12" s="270"/>
    </row>
    <row r="13" spans="2:17" ht="11.25" customHeight="1" x14ac:dyDescent="0.25">
      <c r="F13" s="140"/>
      <c r="G13" s="140"/>
      <c r="H13" s="434"/>
      <c r="I13" s="270"/>
      <c r="J13" s="270"/>
      <c r="K13" s="270"/>
      <c r="L13" s="270"/>
      <c r="M13" s="270"/>
      <c r="N13" s="140"/>
      <c r="O13" s="140"/>
      <c r="P13" s="270"/>
      <c r="Q13" s="429"/>
    </row>
    <row r="14" spans="2:17" x14ac:dyDescent="0.25">
      <c r="B14" s="56" t="s">
        <v>155</v>
      </c>
      <c r="D14" s="39">
        <v>25</v>
      </c>
      <c r="F14" s="126"/>
      <c r="G14" s="126"/>
      <c r="H14" s="43">
        <v>2822432</v>
      </c>
      <c r="I14" s="126"/>
      <c r="J14" s="43"/>
      <c r="K14" s="43"/>
      <c r="L14" s="43">
        <v>3059820</v>
      </c>
      <c r="M14" s="43"/>
      <c r="N14" s="126"/>
      <c r="O14" s="126"/>
      <c r="P14" s="126"/>
      <c r="Q14" s="429"/>
    </row>
    <row r="15" spans="2:17" ht="14.25" customHeight="1" x14ac:dyDescent="0.25">
      <c r="B15" s="53"/>
      <c r="F15" s="137"/>
      <c r="G15" s="137"/>
      <c r="H15" s="441"/>
      <c r="I15" s="126"/>
      <c r="J15" s="43"/>
      <c r="K15" s="43"/>
      <c r="L15" s="43"/>
      <c r="M15" s="43"/>
      <c r="N15" s="137"/>
      <c r="O15" s="137"/>
      <c r="P15" s="126"/>
      <c r="Q15" s="420"/>
    </row>
    <row r="16" spans="2:17" ht="14.25" customHeight="1" x14ac:dyDescent="0.25">
      <c r="B16" s="53" t="s">
        <v>76</v>
      </c>
      <c r="D16" s="39">
        <v>26</v>
      </c>
      <c r="F16" s="205"/>
      <c r="G16" s="126"/>
      <c r="H16" s="46">
        <v>-2000977</v>
      </c>
      <c r="I16" s="126"/>
      <c r="J16" s="46"/>
      <c r="K16" s="43"/>
      <c r="L16" s="46">
        <v>-2424899</v>
      </c>
      <c r="M16" s="43"/>
      <c r="N16" s="205"/>
      <c r="O16" s="126"/>
      <c r="P16" s="126"/>
      <c r="Q16" s="429"/>
    </row>
    <row r="17" spans="2:17" ht="14.25" customHeight="1" x14ac:dyDescent="0.25">
      <c r="C17" s="53"/>
      <c r="F17" s="126"/>
      <c r="G17" s="126"/>
      <c r="H17" s="43"/>
      <c r="I17" s="43"/>
      <c r="J17" s="43"/>
      <c r="K17" s="43"/>
      <c r="L17" s="43"/>
      <c r="M17" s="43"/>
      <c r="N17" s="126"/>
      <c r="O17" s="126"/>
      <c r="P17" s="43"/>
      <c r="Q17" s="430"/>
    </row>
    <row r="18" spans="2:17" ht="14.25" customHeight="1" x14ac:dyDescent="0.25">
      <c r="B18" s="56" t="s">
        <v>77</v>
      </c>
      <c r="C18" s="15"/>
      <c r="F18" s="126"/>
      <c r="G18" s="126"/>
      <c r="H18" s="43">
        <f>SUM(H14:H17)</f>
        <v>821455</v>
      </c>
      <c r="I18" s="43"/>
      <c r="J18" s="43"/>
      <c r="K18" s="43"/>
      <c r="L18" s="43">
        <v>634921</v>
      </c>
      <c r="M18" s="43"/>
      <c r="N18" s="126"/>
      <c r="O18" s="126"/>
      <c r="P18" s="43"/>
      <c r="Q18" s="429"/>
    </row>
    <row r="19" spans="2:17" ht="14.25" customHeight="1" x14ac:dyDescent="0.25">
      <c r="B19" s="53"/>
      <c r="C19" s="15"/>
      <c r="F19" s="138"/>
      <c r="G19" s="137"/>
      <c r="H19" s="70"/>
      <c r="I19" s="44"/>
      <c r="J19" s="44"/>
      <c r="K19" s="43"/>
      <c r="L19" s="44"/>
      <c r="M19" s="44"/>
      <c r="N19" s="138"/>
      <c r="O19" s="138"/>
      <c r="P19" s="44"/>
      <c r="Q19" s="429"/>
    </row>
    <row r="20" spans="2:17" ht="14.25" customHeight="1" x14ac:dyDescent="0.25">
      <c r="B20" s="56" t="s">
        <v>78</v>
      </c>
      <c r="C20" s="15"/>
      <c r="F20" s="138"/>
      <c r="G20" s="137"/>
      <c r="H20" s="70"/>
      <c r="I20" s="44"/>
      <c r="J20" s="44"/>
      <c r="K20" s="43"/>
      <c r="L20" s="44"/>
      <c r="M20" s="44"/>
      <c r="N20" s="138"/>
      <c r="O20" s="138"/>
      <c r="P20" s="44"/>
      <c r="Q20" s="431"/>
    </row>
    <row r="21" spans="2:17" ht="14.25" customHeight="1" x14ac:dyDescent="0.25">
      <c r="C21" s="55" t="s">
        <v>32</v>
      </c>
      <c r="D21" s="39" t="s">
        <v>238</v>
      </c>
      <c r="F21" s="126"/>
      <c r="G21" s="126"/>
      <c r="H21" s="43">
        <v>-276141</v>
      </c>
      <c r="I21" s="126"/>
      <c r="J21" s="43"/>
      <c r="K21" s="43"/>
      <c r="L21" s="43">
        <v>-191234</v>
      </c>
      <c r="M21" s="43"/>
      <c r="N21" s="126"/>
      <c r="O21" s="126"/>
      <c r="P21" s="126"/>
      <c r="Q21" s="126"/>
    </row>
    <row r="22" spans="2:17" ht="14.25" customHeight="1" x14ac:dyDescent="0.25">
      <c r="C22" s="55" t="s">
        <v>33</v>
      </c>
      <c r="D22" s="39" t="s">
        <v>239</v>
      </c>
      <c r="F22" s="126"/>
      <c r="G22" s="126"/>
      <c r="H22" s="43">
        <v>-332356</v>
      </c>
      <c r="I22" s="126"/>
      <c r="J22" s="43"/>
      <c r="K22" s="43"/>
      <c r="L22" s="43">
        <v>-287882</v>
      </c>
      <c r="M22" s="43"/>
      <c r="N22" s="126"/>
      <c r="O22" s="126"/>
      <c r="P22" s="126"/>
      <c r="Q22" s="126"/>
    </row>
    <row r="23" spans="2:17" ht="14.25" customHeight="1" x14ac:dyDescent="0.25">
      <c r="C23" s="55" t="s">
        <v>34</v>
      </c>
      <c r="D23" s="39" t="s">
        <v>240</v>
      </c>
      <c r="F23" s="126"/>
      <c r="G23" s="126"/>
      <c r="H23" s="43">
        <v>-16657</v>
      </c>
      <c r="I23" s="126"/>
      <c r="J23" s="43"/>
      <c r="K23" s="43"/>
      <c r="L23" s="43">
        <v>-14312</v>
      </c>
      <c r="M23" s="43"/>
      <c r="N23" s="126"/>
      <c r="O23" s="126"/>
      <c r="P23" s="126"/>
      <c r="Q23" s="126"/>
    </row>
    <row r="24" spans="2:17" ht="14.25" customHeight="1" x14ac:dyDescent="0.25">
      <c r="C24" s="55" t="s">
        <v>109</v>
      </c>
      <c r="D24" s="39" t="s">
        <v>241</v>
      </c>
      <c r="F24" s="205"/>
      <c r="G24" s="126"/>
      <c r="H24" s="46">
        <v>8454</v>
      </c>
      <c r="I24" s="126"/>
      <c r="J24" s="46"/>
      <c r="K24" s="43"/>
      <c r="L24" s="46">
        <v>6009</v>
      </c>
      <c r="M24" s="43"/>
      <c r="N24" s="205"/>
      <c r="O24" s="126"/>
      <c r="P24" s="126"/>
      <c r="Q24" s="126"/>
    </row>
    <row r="25" spans="2:17" ht="14.25" customHeight="1" x14ac:dyDescent="0.25">
      <c r="C25" s="55"/>
      <c r="F25" s="137"/>
      <c r="G25" s="137"/>
      <c r="H25" s="441"/>
      <c r="I25" s="43"/>
      <c r="J25" s="43"/>
      <c r="K25" s="43"/>
      <c r="L25" s="43"/>
      <c r="M25" s="43"/>
      <c r="N25" s="137"/>
      <c r="O25" s="137"/>
      <c r="P25" s="43"/>
      <c r="Q25" s="43"/>
    </row>
    <row r="26" spans="2:17" ht="14.25" customHeight="1" x14ac:dyDescent="0.25">
      <c r="C26" s="53"/>
      <c r="F26" s="459"/>
      <c r="G26" s="416"/>
      <c r="H26" s="49">
        <f>SUM(H21:H25)</f>
        <v>-616700</v>
      </c>
      <c r="I26" s="49"/>
      <c r="J26" s="49"/>
      <c r="K26" s="416"/>
      <c r="L26" s="49">
        <v>-487419</v>
      </c>
      <c r="M26" s="49"/>
      <c r="N26" s="459"/>
      <c r="O26" s="459"/>
      <c r="P26" s="49"/>
      <c r="Q26" s="49"/>
    </row>
    <row r="27" spans="2:17" ht="14.25" customHeight="1" x14ac:dyDescent="0.25">
      <c r="C27" s="53"/>
      <c r="F27" s="460"/>
      <c r="G27" s="137"/>
      <c r="H27" s="518"/>
      <c r="I27" s="43"/>
      <c r="J27" s="47"/>
      <c r="K27" s="43"/>
      <c r="L27" s="47"/>
      <c r="M27" s="43"/>
      <c r="N27" s="460"/>
      <c r="O27" s="137"/>
      <c r="P27" s="43"/>
      <c r="Q27" s="43"/>
    </row>
    <row r="28" spans="2:17" ht="14.25" customHeight="1" x14ac:dyDescent="0.25">
      <c r="B28" s="52" t="s">
        <v>110</v>
      </c>
      <c r="C28" s="53"/>
      <c r="F28" s="205"/>
      <c r="G28" s="43"/>
      <c r="H28" s="46">
        <f>H18+H26</f>
        <v>204755</v>
      </c>
      <c r="I28" s="43"/>
      <c r="J28" s="46"/>
      <c r="K28" s="43"/>
      <c r="L28" s="46">
        <v>147502</v>
      </c>
      <c r="M28" s="43"/>
      <c r="N28" s="205"/>
      <c r="O28" s="126"/>
      <c r="P28" s="43"/>
      <c r="Q28" s="43"/>
    </row>
    <row r="29" spans="2:17" ht="14.25" customHeight="1" x14ac:dyDescent="0.25">
      <c r="C29" s="53"/>
      <c r="F29" s="137"/>
      <c r="G29" s="137"/>
      <c r="H29" s="441"/>
      <c r="I29" s="43"/>
      <c r="J29" s="43"/>
      <c r="K29" s="43"/>
      <c r="L29" s="43"/>
      <c r="M29" s="43"/>
      <c r="N29" s="137"/>
      <c r="O29" s="137"/>
      <c r="P29" s="43"/>
      <c r="Q29" s="43"/>
    </row>
    <row r="30" spans="2:17" ht="14.25" customHeight="1" x14ac:dyDescent="0.25">
      <c r="B30" s="15"/>
      <c r="C30" s="51" t="s">
        <v>91</v>
      </c>
      <c r="D30" s="39">
        <v>28</v>
      </c>
      <c r="F30" s="126"/>
      <c r="G30" s="126"/>
      <c r="H30" s="43">
        <v>68423</v>
      </c>
      <c r="I30" s="126"/>
      <c r="J30" s="43"/>
      <c r="K30" s="43"/>
      <c r="L30" s="43">
        <v>67924</v>
      </c>
      <c r="M30" s="43"/>
      <c r="N30" s="126"/>
      <c r="O30" s="126"/>
      <c r="P30" s="126"/>
      <c r="Q30" s="126"/>
    </row>
    <row r="31" spans="2:17" ht="14.25" customHeight="1" x14ac:dyDescent="0.25">
      <c r="C31" s="51" t="s">
        <v>105</v>
      </c>
      <c r="D31" s="39">
        <v>28</v>
      </c>
      <c r="F31" s="205"/>
      <c r="G31" s="126"/>
      <c r="H31" s="46">
        <v>-159448</v>
      </c>
      <c r="I31" s="126"/>
      <c r="J31" s="46"/>
      <c r="K31" s="43"/>
      <c r="L31" s="46">
        <v>-127053</v>
      </c>
      <c r="M31" s="43"/>
      <c r="N31" s="205"/>
      <c r="O31" s="126"/>
      <c r="P31" s="126"/>
      <c r="Q31" s="126"/>
    </row>
    <row r="32" spans="2:17" ht="14.25" customHeight="1" x14ac:dyDescent="0.25">
      <c r="F32" s="142"/>
      <c r="G32" s="127"/>
      <c r="H32" s="31"/>
      <c r="I32" s="43"/>
      <c r="J32" s="43"/>
      <c r="K32" s="43"/>
      <c r="L32" s="43"/>
      <c r="M32" s="43"/>
      <c r="N32" s="142"/>
      <c r="O32" s="142"/>
      <c r="P32" s="43"/>
      <c r="Q32" s="43"/>
    </row>
    <row r="33" spans="2:17" ht="14.25" customHeight="1" x14ac:dyDescent="0.25">
      <c r="B33" s="52" t="s">
        <v>111</v>
      </c>
      <c r="D33" s="39">
        <v>28</v>
      </c>
      <c r="F33" s="205"/>
      <c r="G33" s="126"/>
      <c r="H33" s="46">
        <f>SUM(H30:H31)</f>
        <v>-91025</v>
      </c>
      <c r="I33" s="43"/>
      <c r="J33" s="46"/>
      <c r="K33" s="43"/>
      <c r="L33" s="46">
        <v>-59129</v>
      </c>
      <c r="M33" s="43"/>
      <c r="N33" s="205"/>
      <c r="O33" s="126"/>
      <c r="P33" s="43"/>
      <c r="Q33" s="43"/>
    </row>
    <row r="34" spans="2:17" ht="14.25" customHeight="1" x14ac:dyDescent="0.25">
      <c r="F34" s="137"/>
      <c r="G34" s="137"/>
      <c r="H34" s="441"/>
      <c r="I34" s="43"/>
      <c r="J34" s="43"/>
      <c r="K34" s="43"/>
      <c r="L34" s="43"/>
      <c r="M34" s="43"/>
      <c r="N34" s="137"/>
      <c r="O34" s="137"/>
      <c r="P34" s="43"/>
      <c r="Q34" s="43"/>
    </row>
    <row r="35" spans="2:17" ht="14.25" customHeight="1" x14ac:dyDescent="0.25">
      <c r="B35" s="56" t="s">
        <v>116</v>
      </c>
      <c r="C35" s="15"/>
      <c r="F35" s="205"/>
      <c r="G35" s="43"/>
      <c r="H35" s="46">
        <f>H28+H33</f>
        <v>113730</v>
      </c>
      <c r="I35" s="43"/>
      <c r="J35" s="46"/>
      <c r="K35" s="43"/>
      <c r="L35" s="46">
        <v>88373</v>
      </c>
      <c r="M35" s="43"/>
      <c r="N35" s="205"/>
      <c r="O35" s="126"/>
      <c r="P35" s="43"/>
      <c r="Q35" s="43"/>
    </row>
    <row r="36" spans="2:17" ht="14.25" customHeight="1" x14ac:dyDescent="0.25">
      <c r="C36" s="53"/>
      <c r="F36" s="138"/>
      <c r="G36" s="137"/>
      <c r="H36" s="70"/>
      <c r="I36" s="44"/>
      <c r="J36" s="44"/>
      <c r="K36" s="43"/>
      <c r="L36" s="44"/>
      <c r="M36" s="44"/>
      <c r="N36" s="138"/>
      <c r="O36" s="138"/>
      <c r="P36" s="44"/>
      <c r="Q36" s="44"/>
    </row>
    <row r="37" spans="2:17" ht="14.25" customHeight="1" x14ac:dyDescent="0.25">
      <c r="C37" s="55" t="s">
        <v>137</v>
      </c>
      <c r="F37" s="126"/>
      <c r="G37" s="126"/>
      <c r="H37" s="43">
        <v>-11155</v>
      </c>
      <c r="I37" s="126"/>
      <c r="J37" s="43"/>
      <c r="K37" s="43"/>
      <c r="L37" s="43">
        <v>-9047</v>
      </c>
      <c r="M37" s="43"/>
      <c r="N37" s="126"/>
      <c r="O37" s="126"/>
      <c r="P37" s="126"/>
      <c r="Q37" s="126"/>
    </row>
    <row r="38" spans="2:17" x14ac:dyDescent="0.25">
      <c r="C38" s="55" t="s">
        <v>138</v>
      </c>
      <c r="F38" s="126"/>
      <c r="G38" s="126"/>
      <c r="H38" s="43">
        <v>-11866</v>
      </c>
      <c r="I38" s="126"/>
      <c r="J38" s="43"/>
      <c r="K38" s="43"/>
      <c r="L38" s="43">
        <v>-9670</v>
      </c>
      <c r="M38" s="43"/>
      <c r="N38" s="126"/>
      <c r="O38" s="126"/>
      <c r="P38" s="126"/>
      <c r="Q38" s="126"/>
    </row>
    <row r="39" spans="2:17" hidden="1" x14ac:dyDescent="0.25">
      <c r="C39" s="55" t="s">
        <v>139</v>
      </c>
      <c r="F39" s="137"/>
      <c r="G39" s="137"/>
      <c r="H39" s="441">
        <v>0</v>
      </c>
      <c r="I39" s="43"/>
      <c r="J39" s="43"/>
      <c r="K39" s="43"/>
      <c r="L39" s="43">
        <v>0</v>
      </c>
      <c r="M39" s="43"/>
      <c r="N39" s="137"/>
      <c r="O39" s="137"/>
      <c r="P39" s="43"/>
      <c r="Q39" s="43"/>
    </row>
    <row r="40" spans="2:17" hidden="1" x14ac:dyDescent="0.25">
      <c r="C40" s="55" t="s">
        <v>140</v>
      </c>
      <c r="F40" s="461"/>
      <c r="G40" s="137"/>
      <c r="H40" s="519">
        <v>0</v>
      </c>
      <c r="I40" s="126"/>
      <c r="J40" s="205"/>
      <c r="K40" s="126"/>
      <c r="L40" s="205">
        <v>0</v>
      </c>
      <c r="M40" s="126"/>
      <c r="N40" s="461"/>
      <c r="O40" s="137"/>
      <c r="P40" s="126"/>
      <c r="Q40" s="126"/>
    </row>
    <row r="41" spans="2:17" ht="14.25" customHeight="1" x14ac:dyDescent="0.25">
      <c r="C41" s="53"/>
      <c r="F41" s="137"/>
      <c r="G41" s="137"/>
      <c r="H41" s="441"/>
      <c r="I41" s="43"/>
      <c r="J41" s="43"/>
      <c r="K41" s="43"/>
      <c r="L41" s="43"/>
      <c r="M41" s="43"/>
      <c r="N41" s="137"/>
      <c r="O41" s="137"/>
      <c r="P41" s="43"/>
      <c r="Q41" s="43"/>
    </row>
    <row r="42" spans="2:17" ht="14.25" customHeight="1" thickBot="1" x14ac:dyDescent="0.3">
      <c r="B42" s="56" t="s">
        <v>154</v>
      </c>
      <c r="C42" s="15"/>
      <c r="F42" s="136"/>
      <c r="G42" s="43"/>
      <c r="H42" s="45">
        <f>H35+H37+H38+H39+H40</f>
        <v>90709</v>
      </c>
      <c r="I42" s="43"/>
      <c r="J42" s="45"/>
      <c r="K42" s="43"/>
      <c r="L42" s="45">
        <v>69656</v>
      </c>
      <c r="M42" s="43"/>
      <c r="N42" s="136"/>
      <c r="O42" s="126"/>
      <c r="P42" s="43"/>
      <c r="Q42" s="43"/>
    </row>
    <row r="43" spans="2:17" ht="14.25" customHeight="1" thickTop="1" x14ac:dyDescent="0.25">
      <c r="B43" s="56"/>
      <c r="C43" s="15"/>
      <c r="F43" s="137"/>
      <c r="G43" s="137"/>
      <c r="H43" s="441"/>
      <c r="I43" s="43"/>
      <c r="J43" s="43"/>
      <c r="K43" s="43"/>
      <c r="L43" s="43"/>
      <c r="M43" s="43"/>
      <c r="N43" s="137"/>
      <c r="O43" s="137"/>
      <c r="P43" s="538" t="s">
        <v>218</v>
      </c>
      <c r="Q43" s="538"/>
    </row>
    <row r="44" spans="2:17" ht="14.25" customHeight="1" x14ac:dyDescent="0.25">
      <c r="B44" s="56" t="s">
        <v>143</v>
      </c>
      <c r="C44" s="15"/>
      <c r="F44" s="138"/>
      <c r="G44" s="137"/>
      <c r="H44" s="70"/>
      <c r="I44" s="44"/>
      <c r="J44" s="44"/>
      <c r="K44" s="43"/>
      <c r="L44" s="44"/>
      <c r="M44" s="44"/>
      <c r="N44" s="138"/>
      <c r="O44" s="138"/>
      <c r="P44" s="539" t="s">
        <v>251</v>
      </c>
      <c r="Q44" s="540"/>
    </row>
    <row r="45" spans="2:17" ht="14.25" customHeight="1" thickBot="1" x14ac:dyDescent="0.3">
      <c r="B45" s="53" t="s">
        <v>144</v>
      </c>
      <c r="C45" s="15"/>
      <c r="F45" s="323"/>
      <c r="G45" s="193"/>
      <c r="H45" s="520">
        <f>H42*1000/Q49</f>
        <v>0.44671566232665133</v>
      </c>
      <c r="I45" s="193"/>
      <c r="J45" s="323"/>
      <c r="K45" s="193"/>
      <c r="L45" s="323">
        <v>0.36651671732650742</v>
      </c>
      <c r="M45" s="193"/>
      <c r="N45" s="323"/>
      <c r="O45" s="193"/>
      <c r="P45" s="368"/>
      <c r="Q45" s="369"/>
    </row>
    <row r="46" spans="2:17" ht="14.25" customHeight="1" thickTop="1" x14ac:dyDescent="0.25">
      <c r="B46" s="55"/>
      <c r="C46" s="15"/>
      <c r="F46" s="137"/>
      <c r="G46" s="137"/>
      <c r="H46" s="441"/>
      <c r="I46" s="43"/>
      <c r="J46" s="43"/>
      <c r="K46" s="43"/>
      <c r="L46" s="43"/>
      <c r="M46" s="43"/>
      <c r="N46" s="137"/>
      <c r="O46" s="137"/>
      <c r="P46" s="368"/>
      <c r="Q46" s="369"/>
    </row>
    <row r="47" spans="2:17" ht="14.25" customHeight="1" x14ac:dyDescent="0.25">
      <c r="B47" s="48" t="s">
        <v>219</v>
      </c>
      <c r="C47" s="15"/>
      <c r="H47" s="513"/>
      <c r="P47" s="368" t="s">
        <v>189</v>
      </c>
      <c r="Q47" s="368">
        <v>202971393</v>
      </c>
    </row>
    <row r="48" spans="2:17" s="36" customFormat="1" ht="14.25" customHeight="1" x14ac:dyDescent="0.25">
      <c r="B48" s="56"/>
      <c r="D48" s="39"/>
      <c r="E48" s="39"/>
      <c r="F48" s="426"/>
      <c r="G48" s="426"/>
      <c r="H48" s="521"/>
      <c r="I48" s="271"/>
      <c r="J48" s="271"/>
      <c r="K48" s="271"/>
      <c r="L48" s="271"/>
      <c r="M48" s="271"/>
      <c r="N48" s="426"/>
      <c r="O48" s="426"/>
      <c r="P48" s="368" t="s">
        <v>190</v>
      </c>
      <c r="Q48" s="368">
        <v>86184</v>
      </c>
    </row>
    <row r="49" spans="2:17" ht="14.25" customHeight="1" x14ac:dyDescent="0.25">
      <c r="F49" s="462"/>
      <c r="G49" s="445"/>
      <c r="H49" s="522"/>
      <c r="I49" s="272"/>
      <c r="J49" s="272"/>
      <c r="K49" s="417"/>
      <c r="L49" s="272"/>
      <c r="M49" s="272"/>
      <c r="N49" s="462"/>
      <c r="O49" s="462"/>
      <c r="P49" s="368" t="s">
        <v>191</v>
      </c>
      <c r="Q49" s="368">
        <f>SUM(Q47:Q48)</f>
        <v>203057577</v>
      </c>
    </row>
    <row r="50" spans="2:17" s="109" customFormat="1" ht="14.25" customHeight="1" x14ac:dyDescent="0.25">
      <c r="B50" s="107"/>
      <c r="C50" s="51"/>
      <c r="D50" s="108"/>
      <c r="E50" s="525"/>
      <c r="F50" s="427"/>
      <c r="G50" s="427"/>
      <c r="H50" s="523"/>
      <c r="I50" s="340"/>
      <c r="J50" s="340"/>
      <c r="K50" s="340"/>
      <c r="L50" s="340"/>
      <c r="M50" s="340"/>
      <c r="N50" s="427"/>
      <c r="O50" s="427"/>
      <c r="P50" s="340"/>
      <c r="Q50" s="340"/>
    </row>
    <row r="51" spans="2:17" ht="14.25" customHeight="1" x14ac:dyDescent="0.25">
      <c r="B51" s="15"/>
      <c r="F51" s="428"/>
      <c r="G51" s="428"/>
      <c r="H51" s="524"/>
      <c r="I51" s="273"/>
      <c r="J51" s="273"/>
      <c r="K51" s="273"/>
      <c r="L51" s="273"/>
      <c r="M51" s="273"/>
      <c r="N51" s="428"/>
      <c r="O51" s="428"/>
      <c r="P51" s="273"/>
      <c r="Q51" s="273"/>
    </row>
    <row r="52" spans="2:17" ht="14.25" customHeight="1" x14ac:dyDescent="0.25">
      <c r="H52" s="513"/>
    </row>
    <row r="53" spans="2:17" ht="14.25" customHeight="1" x14ac:dyDescent="0.25">
      <c r="H53" s="513"/>
    </row>
    <row r="54" spans="2:17" ht="14.25" customHeight="1" x14ac:dyDescent="0.25">
      <c r="H54" s="513"/>
    </row>
    <row r="55" spans="2:17" ht="14.25" customHeight="1" x14ac:dyDescent="0.25">
      <c r="H55" s="513"/>
    </row>
    <row r="56" spans="2:17" ht="14.25" customHeight="1" x14ac:dyDescent="0.25">
      <c r="H56" s="513"/>
    </row>
    <row r="57" spans="2:17" ht="14.25" customHeight="1" x14ac:dyDescent="0.25">
      <c r="H57" s="513"/>
    </row>
    <row r="58" spans="2:17" ht="14.25" customHeight="1" x14ac:dyDescent="0.25">
      <c r="H58" s="513"/>
    </row>
    <row r="59" spans="2:17" ht="14.25" customHeight="1" x14ac:dyDescent="0.25">
      <c r="H59" s="513"/>
    </row>
    <row r="60" spans="2:17" ht="14.25" customHeight="1" x14ac:dyDescent="0.25">
      <c r="H60" s="513"/>
    </row>
    <row r="61" spans="2:17" ht="14.25" customHeight="1" x14ac:dyDescent="0.25">
      <c r="H61" s="513"/>
    </row>
    <row r="62" spans="2:17" ht="14.25" customHeight="1" x14ac:dyDescent="0.25">
      <c r="H62" s="513"/>
    </row>
    <row r="63" spans="2:17" ht="14.25" customHeight="1" x14ac:dyDescent="0.25">
      <c r="H63" s="513"/>
    </row>
    <row r="64" spans="2:17" ht="14.25" customHeight="1" x14ac:dyDescent="0.25">
      <c r="H64" s="513"/>
    </row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</sheetData>
  <customSheetViews>
    <customSheetView guid="{0829E35C-A1FE-4351-804A-88DC468652F1}" showPageBreaks="1" showGridLines="0" printArea="1" hiddenColumns="1" topLeftCell="A16">
      <selection activeCell="G46" sqref="A1:G46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1"/>
      <headerFooter scaleWithDoc="0" alignWithMargins="0"/>
    </customSheetView>
    <customSheetView guid="{008514F3-9F3C-4F8A-9094-9BE7DA0BEECC}" showPageBreaks="1" showGridLines="0" printArea="1" hiddenColumns="1" topLeftCell="A4">
      <selection activeCell="C15" sqref="C15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2"/>
      <headerFooter scaleWithDoc="0" alignWithMargins="0"/>
    </customSheetView>
    <customSheetView guid="{8EB8CEBA-FE59-4363-8EB4-B91D42C62682}" showGridLines="0" hiddenColumns="1" topLeftCell="A10">
      <selection activeCell="L48" sqref="L48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3"/>
      <headerFooter scaleWithDoc="0" alignWithMargins="0"/>
    </customSheetView>
    <customSheetView guid="{DA3DDF8B-513A-415E-B3B8-0E52E0FD7142}" showGridLines="0" hiddenColumns="1" topLeftCell="A7">
      <selection activeCell="E30" sqref="E30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4"/>
      <headerFooter scaleWithDoc="0" alignWithMargins="0"/>
    </customSheetView>
    <customSheetView guid="{0D0E897F-321D-4DE9-8C9B-39D8B4D39896}" showGridLines="0" hiddenColumns="1" topLeftCell="A13">
      <selection activeCell="M33" sqref="M33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5"/>
      <headerFooter scaleWithDoc="0" alignWithMargins="0"/>
    </customSheetView>
    <customSheetView guid="{1BE6EAF4-3B6A-43F8-8E6C-7FED4CC01272}" showPageBreaks="1" showGridLines="0" printArea="1" hiddenColumns="1">
      <selection activeCell="M41" sqref="M41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6"/>
      <headerFooter scaleWithDoc="0" alignWithMargins="0"/>
    </customSheetView>
    <customSheetView guid="{A74E0554-3565-491F-BC9A-EE10F38639BE}" showGridLines="0" hiddenColumns="1" topLeftCell="A7">
      <selection activeCell="H27" sqref="H27"/>
      <pageMargins left="0.94488188976377963" right="0.94488188976377963" top="0.6692913385826772" bottom="0.51181102362204722" header="0.51181102362204722" footer="0.51181102362204722"/>
      <pageSetup paperSize="9" scale="83" firstPageNumber="6" orientation="portrait" useFirstPageNumber="1" verticalDpi="1200" r:id="rId7"/>
      <headerFooter scaleWithDoc="0" alignWithMargins="0"/>
    </customSheetView>
  </customSheetViews>
  <mergeCells count="2">
    <mergeCell ref="P43:Q43"/>
    <mergeCell ref="P44:Q44"/>
  </mergeCells>
  <phoneticPr fontId="5" type="noConversion"/>
  <pageMargins left="0.94488188976377963" right="0.94488188976377963" top="0.6692913385826772" bottom="0.51181102362204722" header="0.51181102362204722" footer="0.51181102362204722"/>
  <pageSetup paperSize="9" scale="56" firstPageNumber="6" orientation="portrait" useFirstPageNumber="1" verticalDpi="1200" r:id="rId8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>
    <tabColor rgb="FF002060"/>
    <pageSetUpPr fitToPage="1"/>
  </sheetPr>
  <dimension ref="B2:M46"/>
  <sheetViews>
    <sheetView showGridLines="0" view="pageBreakPreview" zoomScaleNormal="100" zoomScaleSheetLayoutView="100" workbookViewId="0"/>
  </sheetViews>
  <sheetFormatPr defaultColWidth="9.140625" defaultRowHeight="15" x14ac:dyDescent="0.25"/>
  <cols>
    <col min="1" max="1" width="9.140625" style="12"/>
    <col min="2" max="2" width="1.85546875" style="13" customWidth="1"/>
    <col min="3" max="3" width="59" style="13" customWidth="1"/>
    <col min="4" max="4" width="5.85546875" style="120" bestFit="1" customWidth="1"/>
    <col min="5" max="5" width="11.85546875" style="71" hidden="1" customWidth="1"/>
    <col min="6" max="6" width="1.140625" style="151" customWidth="1"/>
    <col min="7" max="7" width="11.85546875" style="481" customWidth="1"/>
    <col min="8" max="8" width="1.42578125" style="13" customWidth="1"/>
    <col min="9" max="9" width="11.85546875" style="12" hidden="1" customWidth="1"/>
    <col min="10" max="10" width="1.140625" style="12" customWidth="1"/>
    <col min="11" max="11" width="11.85546875" style="12" customWidth="1"/>
    <col min="12" max="12" width="9.140625" style="12"/>
    <col min="13" max="13" width="11.85546875" style="464" hidden="1" customWidth="1"/>
    <col min="14" max="16384" width="9.140625" style="12"/>
  </cols>
  <sheetData>
    <row r="2" spans="2:13" ht="23.25" x14ac:dyDescent="0.35">
      <c r="B2" s="99" t="s">
        <v>35</v>
      </c>
      <c r="C2" s="119"/>
      <c r="E2" s="232"/>
      <c r="F2" s="233"/>
      <c r="G2" s="12"/>
    </row>
    <row r="3" spans="2:13" ht="14.25" customHeight="1" x14ac:dyDescent="0.25">
      <c r="E3" s="232"/>
      <c r="F3" s="233"/>
      <c r="G3" s="12"/>
    </row>
    <row r="4" spans="2:13" ht="23.25" x14ac:dyDescent="0.35">
      <c r="B4" s="124" t="s">
        <v>151</v>
      </c>
      <c r="C4" s="121"/>
      <c r="E4" s="232"/>
      <c r="F4" s="233"/>
      <c r="G4" s="12"/>
    </row>
    <row r="5" spans="2:13" ht="14.25" customHeight="1" x14ac:dyDescent="0.25">
      <c r="B5" s="98"/>
      <c r="C5" s="98"/>
      <c r="E5" s="232"/>
      <c r="F5" s="233"/>
      <c r="G5" s="12"/>
    </row>
    <row r="6" spans="2:13" ht="16.5" x14ac:dyDescent="0.25">
      <c r="B6" s="194" t="s">
        <v>254</v>
      </c>
      <c r="C6" s="122"/>
      <c r="E6" s="232"/>
      <c r="F6" s="233"/>
      <c r="G6" s="12"/>
    </row>
    <row r="7" spans="2:13" ht="14.25" customHeight="1" x14ac:dyDescent="0.25">
      <c r="E7" s="232"/>
      <c r="F7" s="233"/>
      <c r="G7" s="12"/>
    </row>
    <row r="8" spans="2:13" ht="14.25" customHeight="1" x14ac:dyDescent="0.25">
      <c r="B8" s="104" t="s">
        <v>41</v>
      </c>
      <c r="C8" s="123"/>
      <c r="E8" s="232"/>
      <c r="F8" s="233"/>
      <c r="G8" s="12"/>
    </row>
    <row r="9" spans="2:13" ht="14.25" customHeight="1" x14ac:dyDescent="0.25">
      <c r="B9" s="123"/>
      <c r="C9" s="123"/>
      <c r="E9" s="232"/>
      <c r="F9" s="233"/>
      <c r="G9" s="12"/>
    </row>
    <row r="10" spans="2:13" ht="14.25" customHeight="1" x14ac:dyDescent="0.25">
      <c r="B10" s="123"/>
      <c r="C10" s="123"/>
      <c r="E10" s="232"/>
      <c r="F10" s="233"/>
      <c r="G10" s="12"/>
    </row>
    <row r="11" spans="2:13" ht="45.75" customHeight="1" x14ac:dyDescent="0.25">
      <c r="B11" s="196"/>
      <c r="C11" s="196"/>
      <c r="D11"/>
      <c r="E11" s="268"/>
      <c r="F11" s="268"/>
      <c r="G11" s="508" t="s">
        <v>255</v>
      </c>
      <c r="H11" s="268"/>
      <c r="I11" s="268"/>
      <c r="J11" s="268"/>
      <c r="K11" s="268" t="s">
        <v>256</v>
      </c>
      <c r="M11" s="268"/>
    </row>
    <row r="12" spans="2:13" ht="14.25" customHeight="1" x14ac:dyDescent="0.25">
      <c r="B12" s="199" t="s">
        <v>154</v>
      </c>
      <c r="C12" s="197"/>
      <c r="D12"/>
      <c r="E12" s="319"/>
      <c r="F12" s="319"/>
      <c r="G12" s="509">
        <f>'DMPL PUBLIC'!T29</f>
        <v>90709</v>
      </c>
      <c r="H12" s="319"/>
      <c r="I12" s="319"/>
      <c r="J12" s="319"/>
      <c r="K12" s="319">
        <v>69656</v>
      </c>
      <c r="M12" s="319"/>
    </row>
    <row r="13" spans="2:13" ht="14.25" customHeight="1" x14ac:dyDescent="0.25">
      <c r="B13" s="200" t="s">
        <v>124</v>
      </c>
      <c r="C13" s="198"/>
      <c r="D13"/>
      <c r="E13" s="320"/>
      <c r="F13" s="446"/>
      <c r="G13" s="510"/>
      <c r="H13" s="446"/>
      <c r="I13" s="320"/>
      <c r="J13" s="320"/>
      <c r="K13" s="320"/>
      <c r="M13" s="320"/>
    </row>
    <row r="14" spans="2:13" x14ac:dyDescent="0.25">
      <c r="B14" s="200"/>
      <c r="C14" s="198" t="s">
        <v>248</v>
      </c>
      <c r="D14" s="201"/>
      <c r="E14" s="360"/>
      <c r="F14" s="360"/>
      <c r="G14" s="511">
        <v>-42877</v>
      </c>
      <c r="H14" s="360"/>
      <c r="I14" s="360"/>
      <c r="J14" s="360"/>
      <c r="K14" s="360">
        <v>-5734</v>
      </c>
      <c r="M14" s="360"/>
    </row>
    <row r="15" spans="2:13" ht="14.25" customHeight="1" x14ac:dyDescent="0.25">
      <c r="B15" s="195"/>
      <c r="C15" s="197" t="s">
        <v>129</v>
      </c>
      <c r="D15" s="201"/>
      <c r="E15" s="360"/>
      <c r="F15" s="360"/>
      <c r="G15" s="511">
        <f>'DMPL PUBLIC'!J27</f>
        <v>209</v>
      </c>
      <c r="H15" s="360"/>
      <c r="I15" s="360"/>
      <c r="J15" s="360"/>
      <c r="K15" s="360">
        <v>-6814</v>
      </c>
      <c r="M15" s="360"/>
    </row>
    <row r="16" spans="2:13" ht="14.25" customHeight="1" x14ac:dyDescent="0.25">
      <c r="B16" s="200"/>
      <c r="C16" s="200"/>
      <c r="D16" s="201"/>
      <c r="E16" s="308"/>
      <c r="F16" s="308"/>
      <c r="G16" s="512"/>
      <c r="H16" s="308"/>
      <c r="I16" s="308"/>
      <c r="J16" s="308"/>
      <c r="K16" s="308"/>
      <c r="M16" s="308"/>
    </row>
    <row r="17" spans="2:13" ht="14.25" customHeight="1" thickBot="1" x14ac:dyDescent="0.3">
      <c r="B17" s="200" t="s">
        <v>125</v>
      </c>
      <c r="C17" s="200"/>
      <c r="D17" s="201"/>
      <c r="E17" s="463"/>
      <c r="F17" s="447"/>
      <c r="G17" s="415">
        <f>SUM(G12:G16)</f>
        <v>48041</v>
      </c>
      <c r="H17" s="448"/>
      <c r="I17" s="415"/>
      <c r="J17" s="448"/>
      <c r="K17" s="415">
        <f>SUM(K12:K16)</f>
        <v>57108</v>
      </c>
      <c r="M17" s="463"/>
    </row>
    <row r="18" spans="2:13" ht="14.25" customHeight="1" thickTop="1" x14ac:dyDescent="0.25">
      <c r="B18" s="98"/>
      <c r="C18" s="98"/>
      <c r="E18" s="229"/>
      <c r="F18" s="233"/>
      <c r="G18" s="12"/>
    </row>
    <row r="19" spans="2:13" ht="14.25" customHeight="1" x14ac:dyDescent="0.25">
      <c r="B19" s="98"/>
      <c r="C19" s="98"/>
      <c r="E19" s="232"/>
      <c r="F19" s="233"/>
      <c r="G19" s="12"/>
    </row>
    <row r="20" spans="2:13" ht="14.25" customHeight="1" x14ac:dyDescent="0.25">
      <c r="B20" s="48" t="s">
        <v>219</v>
      </c>
      <c r="C20" s="98"/>
      <c r="E20" s="234"/>
      <c r="F20" s="421"/>
      <c r="G20" s="12"/>
    </row>
    <row r="21" spans="2:13" ht="14.25" customHeight="1" x14ac:dyDescent="0.25"/>
    <row r="22" spans="2:13" ht="14.25" customHeight="1" x14ac:dyDescent="0.25"/>
    <row r="23" spans="2:13" ht="14.25" customHeight="1" x14ac:dyDescent="0.25"/>
    <row r="24" spans="2:13" ht="14.25" customHeight="1" x14ac:dyDescent="0.25"/>
    <row r="25" spans="2:13" ht="14.25" customHeight="1" x14ac:dyDescent="0.25"/>
    <row r="26" spans="2:13" ht="14.25" customHeight="1" x14ac:dyDescent="0.25"/>
    <row r="27" spans="2:13" ht="14.25" customHeight="1" x14ac:dyDescent="0.25"/>
    <row r="28" spans="2:13" ht="14.25" customHeight="1" x14ac:dyDescent="0.25"/>
    <row r="29" spans="2:13" ht="14.25" customHeight="1" x14ac:dyDescent="0.25"/>
    <row r="30" spans="2:13" ht="14.25" customHeight="1" x14ac:dyDescent="0.25">
      <c r="H30" s="457"/>
    </row>
    <row r="31" spans="2:13" ht="14.25" customHeight="1" x14ac:dyDescent="0.25"/>
    <row r="32" spans="2:13" ht="14.25" customHeight="1" x14ac:dyDescent="0.25"/>
    <row r="33" spans="2:3" ht="14.25" customHeight="1" x14ac:dyDescent="0.25"/>
    <row r="34" spans="2:3" ht="14.25" customHeight="1" x14ac:dyDescent="0.25"/>
    <row r="35" spans="2:3" ht="14.25" customHeight="1" x14ac:dyDescent="0.25"/>
    <row r="36" spans="2:3" ht="14.25" customHeight="1" x14ac:dyDescent="0.25"/>
    <row r="37" spans="2:3" ht="14.25" customHeight="1" x14ac:dyDescent="0.25"/>
    <row r="38" spans="2:3" ht="14.25" customHeight="1" x14ac:dyDescent="0.25"/>
    <row r="39" spans="2:3" ht="14.25" customHeight="1" x14ac:dyDescent="0.25"/>
    <row r="40" spans="2:3" ht="14.25" customHeight="1" x14ac:dyDescent="0.25"/>
    <row r="46" spans="2:3" x14ac:dyDescent="0.25">
      <c r="B46" s="17"/>
      <c r="C46" s="17"/>
    </row>
  </sheetData>
  <customSheetViews>
    <customSheetView guid="{0829E35C-A1FE-4351-804A-88DC468652F1}" showGridLines="0" fitToPage="1" hiddenColumns="1">
      <selection sqref="A1:H23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1"/>
      <headerFooter scaleWithDoc="0" alignWithMargins="0"/>
    </customSheetView>
    <customSheetView guid="{008514F3-9F3C-4F8A-9094-9BE7DA0BEECC}" showPageBreaks="1" showGridLines="0" fitToPage="1" hiddenColumns="1">
      <selection activeCell="C30" sqref="C30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2"/>
      <headerFooter scaleWithDoc="0" alignWithMargins="0"/>
    </customSheetView>
    <customSheetView guid="{8EB8CEBA-FE59-4363-8EB4-B91D42C62682}" showGridLines="0" fitToPage="1" hiddenColumns="1">
      <selection activeCell="G14" sqref="G14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3"/>
      <headerFooter scaleWithDoc="0" alignWithMargins="0"/>
    </customSheetView>
    <customSheetView guid="{DA3DDF8B-513A-415E-B3B8-0E52E0FD7142}" showGridLines="0" fitToPage="1" hiddenColumns="1">
      <selection activeCell="K23" sqref="K23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4"/>
      <headerFooter scaleWithDoc="0" alignWithMargins="0"/>
    </customSheetView>
    <customSheetView guid="{0D0E897F-321D-4DE9-8C9B-39D8B4D39896}" showGridLines="0" fitToPage="1" hiddenColumns="1">
      <selection sqref="A1:G23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5"/>
      <headerFooter scaleWithDoc="0" alignWithMargins="0"/>
    </customSheetView>
    <customSheetView guid="{1BE6EAF4-3B6A-43F8-8E6C-7FED4CC01272}" showGridLines="0" fitToPage="1" hiddenColumns="1">
      <selection sqref="A1:G23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6"/>
      <headerFooter scaleWithDoc="0" alignWithMargins="0"/>
    </customSheetView>
    <customSheetView guid="{A74E0554-3565-491F-BC9A-EE10F38639BE}" showGridLines="0" fitToPage="1" hiddenColumns="1">
      <selection activeCell="E12" sqref="E12"/>
      <pageMargins left="1.1417322834645669" right="1.1417322834645669" top="0.6692913385826772" bottom="0.51181102362204722" header="0.51181102362204722" footer="0.51181102362204722"/>
      <pageSetup paperSize="9" scale="79" firstPageNumber="7" orientation="portrait" useFirstPageNumber="1" verticalDpi="1200" r:id="rId7"/>
      <headerFooter scaleWithDoc="0" alignWithMargins="0"/>
    </customSheetView>
  </customSheetViews>
  <pageMargins left="1.1417322834645669" right="1.1417322834645669" top="0.6692913385826772" bottom="0.51181102362204722" header="0.51181102362204722" footer="0.51181102362204722"/>
  <pageSetup paperSize="9" scale="80" firstPageNumber="7" orientation="portrait" useFirstPageNumber="1" r:id="rId8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rgb="FF002060"/>
    <pageSetUpPr fitToPage="1"/>
  </sheetPr>
  <dimension ref="B2:AB200"/>
  <sheetViews>
    <sheetView showGridLines="0" view="pageBreakPreview" zoomScale="90" zoomScaleNormal="80" zoomScaleSheetLayoutView="90" workbookViewId="0"/>
  </sheetViews>
  <sheetFormatPr defaultColWidth="9.140625" defaultRowHeight="15" x14ac:dyDescent="0.25"/>
  <cols>
    <col min="1" max="1" width="9.140625" style="160"/>
    <col min="2" max="2" width="2.140625" style="160" customWidth="1"/>
    <col min="3" max="3" width="39" style="160" customWidth="1"/>
    <col min="4" max="4" width="15.42578125" style="161" bestFit="1" customWidth="1"/>
    <col min="5" max="5" width="8.140625" style="160" customWidth="1"/>
    <col min="6" max="6" width="12.42578125" style="160" customWidth="1"/>
    <col min="7" max="7" width="2.42578125" style="160" customWidth="1"/>
    <col min="8" max="8" width="14.85546875" style="160" customWidth="1"/>
    <col min="9" max="9" width="2.42578125" style="160" customWidth="1"/>
    <col min="10" max="10" width="15.140625" style="160" customWidth="1"/>
    <col min="11" max="11" width="2.42578125" style="160" customWidth="1"/>
    <col min="12" max="12" width="14.42578125" style="160" bestFit="1" customWidth="1"/>
    <col min="13" max="13" width="2.42578125" style="160" customWidth="1"/>
    <col min="14" max="14" width="16.42578125" style="160" customWidth="1"/>
    <col min="15" max="15" width="0.42578125" style="160" customWidth="1"/>
    <col min="16" max="16" width="0.5703125" style="160" hidden="1" customWidth="1"/>
    <col min="17" max="17" width="1.5703125" style="160" customWidth="1"/>
    <col min="18" max="18" width="13.140625" style="160" bestFit="1" customWidth="1"/>
    <col min="19" max="19" width="2.42578125" style="160" customWidth="1"/>
    <col min="20" max="20" width="17.140625" style="160" customWidth="1"/>
    <col min="21" max="21" width="2.42578125" style="160" customWidth="1"/>
    <col min="22" max="22" width="13.140625" style="162" customWidth="1"/>
    <col min="23" max="23" width="16.42578125" style="170" customWidth="1"/>
    <col min="24" max="27" width="9.140625" style="160"/>
    <col min="28" max="28" width="48.42578125" style="160" bestFit="1" customWidth="1"/>
    <col min="29" max="16384" width="9.140625" style="160"/>
  </cols>
  <sheetData>
    <row r="2" spans="2:24" s="156" customFormat="1" ht="20.25" x14ac:dyDescent="0.3">
      <c r="B2" s="155" t="s">
        <v>35</v>
      </c>
      <c r="D2" s="157"/>
      <c r="V2" s="158"/>
      <c r="W2" s="209"/>
    </row>
    <row r="3" spans="2:24" x14ac:dyDescent="0.25">
      <c r="B3" s="159"/>
    </row>
    <row r="4" spans="2:24" s="164" customFormat="1" ht="18.75" customHeight="1" x14ac:dyDescent="0.3">
      <c r="B4" s="163" t="s">
        <v>80</v>
      </c>
      <c r="D4" s="165"/>
      <c r="V4" s="166"/>
      <c r="W4" s="210"/>
    </row>
    <row r="5" spans="2:24" s="164" customFormat="1" ht="18.75" customHeight="1" x14ac:dyDescent="0.3">
      <c r="B5" s="163"/>
      <c r="D5" s="165"/>
      <c r="V5" s="166"/>
      <c r="W5" s="210"/>
    </row>
    <row r="6" spans="2:24" ht="15" customHeight="1" x14ac:dyDescent="0.25">
      <c r="B6" s="159"/>
    </row>
    <row r="7" spans="2:24" s="167" customFormat="1" ht="15.75" x14ac:dyDescent="0.25">
      <c r="B7" s="194" t="s">
        <v>254</v>
      </c>
      <c r="D7" s="168"/>
      <c r="V7" s="169"/>
      <c r="W7" s="211"/>
    </row>
    <row r="8" spans="2:24" x14ac:dyDescent="0.25">
      <c r="B8" s="159"/>
    </row>
    <row r="9" spans="2:24" s="172" customFormat="1" ht="15.75" x14ac:dyDescent="0.25">
      <c r="B9" s="171" t="s">
        <v>41</v>
      </c>
      <c r="D9" s="173"/>
      <c r="L9" s="541" t="s">
        <v>183</v>
      </c>
      <c r="M9" s="541"/>
      <c r="N9" s="541"/>
      <c r="O9" s="541"/>
      <c r="P9" s="541"/>
      <c r="Q9" s="541"/>
      <c r="R9" s="541"/>
      <c r="V9" s="174"/>
      <c r="W9" s="212"/>
    </row>
    <row r="10" spans="2:24" x14ac:dyDescent="0.25">
      <c r="L10" s="542"/>
      <c r="M10" s="542"/>
      <c r="N10" s="542"/>
      <c r="O10" s="542"/>
      <c r="P10" s="542"/>
      <c r="Q10" s="542"/>
      <c r="R10" s="542"/>
    </row>
    <row r="11" spans="2:24" ht="92.25" customHeight="1" x14ac:dyDescent="0.25">
      <c r="C11" s="175"/>
      <c r="D11" s="176" t="s">
        <v>59</v>
      </c>
      <c r="E11" s="176">
        <v>24</v>
      </c>
      <c r="F11" s="274" t="s">
        <v>79</v>
      </c>
      <c r="G11" s="177"/>
      <c r="H11" s="213" t="s">
        <v>184</v>
      </c>
      <c r="I11" s="177"/>
      <c r="J11" s="213" t="s">
        <v>74</v>
      </c>
      <c r="K11" s="177"/>
      <c r="L11" s="213" t="s">
        <v>185</v>
      </c>
      <c r="M11" s="177"/>
      <c r="N11" s="213" t="s">
        <v>186</v>
      </c>
      <c r="O11" s="178"/>
      <c r="P11" s="213" t="s">
        <v>187</v>
      </c>
      <c r="Q11" s="178"/>
      <c r="R11" s="359" t="s">
        <v>225</v>
      </c>
      <c r="S11" s="178"/>
      <c r="T11" s="213" t="s">
        <v>163</v>
      </c>
      <c r="U11" s="178"/>
      <c r="V11" s="213" t="s">
        <v>1</v>
      </c>
    </row>
    <row r="12" spans="2:24" x14ac:dyDescent="0.25">
      <c r="B12" s="239" t="s">
        <v>242</v>
      </c>
      <c r="C12" s="175"/>
      <c r="D12" s="176"/>
      <c r="E12" s="176"/>
      <c r="F12" s="279">
        <v>6494713</v>
      </c>
      <c r="G12" s="279"/>
      <c r="H12" s="279">
        <v>328396</v>
      </c>
      <c r="I12" s="279"/>
      <c r="J12" s="279">
        <v>-10026</v>
      </c>
      <c r="K12" s="279"/>
      <c r="L12" s="279">
        <v>57496</v>
      </c>
      <c r="M12" s="178"/>
      <c r="N12" s="279">
        <v>114994</v>
      </c>
      <c r="O12" s="178"/>
      <c r="P12" s="279">
        <v>0</v>
      </c>
      <c r="Q12" s="178"/>
      <c r="R12" s="279">
        <v>159663</v>
      </c>
      <c r="S12" s="178"/>
      <c r="T12" s="279">
        <v>0</v>
      </c>
      <c r="U12" s="178"/>
      <c r="V12" s="279">
        <f t="shared" ref="V12:V20" si="0">SUM(F12:T12)</f>
        <v>7145236</v>
      </c>
    </row>
    <row r="13" spans="2:24" s="151" customFormat="1" x14ac:dyDescent="0.25">
      <c r="C13" s="179"/>
      <c r="D13" s="176"/>
      <c r="E13" s="176"/>
      <c r="F13" s="280"/>
      <c r="G13" s="246"/>
      <c r="H13" s="280"/>
      <c r="I13" s="246"/>
      <c r="J13" s="280"/>
      <c r="K13" s="246"/>
      <c r="M13" s="246"/>
      <c r="N13" s="280"/>
      <c r="O13" s="246"/>
      <c r="P13" s="280"/>
      <c r="Q13" s="246"/>
      <c r="R13" s="280"/>
      <c r="S13" s="246"/>
      <c r="T13" s="280"/>
      <c r="U13" s="241"/>
      <c r="V13" s="280"/>
      <c r="W13" s="224"/>
    </row>
    <row r="14" spans="2:24" s="227" customFormat="1" ht="15.75" customHeight="1" x14ac:dyDescent="0.25">
      <c r="B14" s="243" t="s">
        <v>104</v>
      </c>
      <c r="C14" s="244"/>
      <c r="D14" s="245"/>
      <c r="E14" s="245"/>
      <c r="F14" s="247">
        <v>0</v>
      </c>
      <c r="G14" s="246"/>
      <c r="H14" s="279">
        <v>445930</v>
      </c>
      <c r="I14" s="246"/>
      <c r="J14" s="247">
        <v>0</v>
      </c>
      <c r="K14" s="246"/>
      <c r="L14" s="247">
        <v>0</v>
      </c>
      <c r="M14" s="246"/>
      <c r="N14" s="247">
        <v>0</v>
      </c>
      <c r="O14" s="246"/>
      <c r="P14" s="247">
        <v>0</v>
      </c>
      <c r="Q14" s="246"/>
      <c r="R14" s="247">
        <v>0</v>
      </c>
      <c r="S14" s="246"/>
      <c r="T14" s="247">
        <v>0</v>
      </c>
      <c r="U14" s="246"/>
      <c r="V14" s="247">
        <f t="shared" si="0"/>
        <v>445930</v>
      </c>
      <c r="W14" s="225"/>
      <c r="X14" s="226"/>
    </row>
    <row r="15" spans="2:24" s="227" customFormat="1" ht="15.75" customHeight="1" x14ac:dyDescent="0.25">
      <c r="B15" s="243" t="s">
        <v>164</v>
      </c>
      <c r="C15" s="244"/>
      <c r="D15" s="245"/>
      <c r="E15" s="245"/>
      <c r="F15" s="247">
        <f>328396+159663</f>
        <v>488059</v>
      </c>
      <c r="G15" s="246"/>
      <c r="H15" s="247">
        <v>-328396</v>
      </c>
      <c r="I15" s="246"/>
      <c r="J15" s="247">
        <v>0</v>
      </c>
      <c r="K15" s="246"/>
      <c r="L15" s="247">
        <v>0</v>
      </c>
      <c r="M15" s="246"/>
      <c r="N15" s="247">
        <v>0</v>
      </c>
      <c r="O15" s="246"/>
      <c r="P15" s="247">
        <v>0</v>
      </c>
      <c r="Q15" s="246"/>
      <c r="R15" s="247">
        <v>-159663</v>
      </c>
      <c r="S15" s="246"/>
      <c r="T15" s="247">
        <v>0</v>
      </c>
      <c r="U15" s="246"/>
      <c r="V15" s="247">
        <f t="shared" si="0"/>
        <v>0</v>
      </c>
      <c r="W15" s="225"/>
      <c r="X15" s="226"/>
    </row>
    <row r="16" spans="2:24" s="227" customFormat="1" ht="15" customHeight="1" x14ac:dyDescent="0.25">
      <c r="B16" s="253" t="s">
        <v>224</v>
      </c>
      <c r="C16" s="244"/>
      <c r="D16" s="245"/>
      <c r="E16" s="245"/>
      <c r="F16" s="247">
        <v>0</v>
      </c>
      <c r="G16" s="246"/>
      <c r="H16" s="247">
        <v>0</v>
      </c>
      <c r="I16" s="246"/>
      <c r="J16" s="322">
        <v>0</v>
      </c>
      <c r="K16" s="246"/>
      <c r="L16" s="247">
        <v>0</v>
      </c>
      <c r="M16" s="246"/>
      <c r="N16" s="247">
        <v>0</v>
      </c>
      <c r="O16" s="246"/>
      <c r="P16" s="247">
        <v>0</v>
      </c>
      <c r="Q16" s="246"/>
      <c r="R16" s="247">
        <v>0</v>
      </c>
      <c r="S16" s="246"/>
      <c r="T16" s="247">
        <v>0</v>
      </c>
      <c r="U16" s="246"/>
      <c r="V16" s="247">
        <f t="shared" si="0"/>
        <v>0</v>
      </c>
      <c r="W16" s="225"/>
      <c r="X16" s="226"/>
    </row>
    <row r="17" spans="2:27" s="227" customFormat="1" x14ac:dyDescent="0.25">
      <c r="B17" s="243" t="s">
        <v>182</v>
      </c>
      <c r="C17" s="244"/>
      <c r="D17" s="245"/>
      <c r="E17" s="245"/>
      <c r="F17" s="247">
        <v>0</v>
      </c>
      <c r="G17" s="246"/>
      <c r="H17" s="247">
        <v>0</v>
      </c>
      <c r="I17" s="246"/>
      <c r="J17" s="322">
        <v>-6814</v>
      </c>
      <c r="K17" s="246"/>
      <c r="L17" s="247">
        <v>0</v>
      </c>
      <c r="M17" s="246"/>
      <c r="N17" s="247">
        <v>0</v>
      </c>
      <c r="O17" s="246"/>
      <c r="P17" s="247">
        <v>0</v>
      </c>
      <c r="Q17" s="246"/>
      <c r="R17" s="247">
        <v>0</v>
      </c>
      <c r="S17" s="246"/>
      <c r="T17" s="247">
        <v>0</v>
      </c>
      <c r="U17" s="246"/>
      <c r="V17" s="247">
        <f t="shared" si="0"/>
        <v>-6814</v>
      </c>
      <c r="W17" s="225"/>
      <c r="X17" s="226"/>
    </row>
    <row r="18" spans="2:27" s="227" customFormat="1" ht="15" customHeight="1" x14ac:dyDescent="0.25">
      <c r="B18" s="243" t="s">
        <v>154</v>
      </c>
      <c r="C18" s="244"/>
      <c r="D18" s="245"/>
      <c r="E18" s="245"/>
      <c r="F18" s="247">
        <v>0</v>
      </c>
      <c r="G18" s="246"/>
      <c r="H18" s="247">
        <v>0</v>
      </c>
      <c r="I18" s="246"/>
      <c r="J18" s="247">
        <v>0</v>
      </c>
      <c r="K18" s="246"/>
      <c r="L18" s="247">
        <v>0</v>
      </c>
      <c r="M18" s="246"/>
      <c r="N18" s="247">
        <v>0</v>
      </c>
      <c r="O18" s="246"/>
      <c r="P18" s="247">
        <v>0</v>
      </c>
      <c r="Q18" s="246"/>
      <c r="R18" s="247">
        <v>0</v>
      </c>
      <c r="S18" s="246"/>
      <c r="T18" s="322">
        <f>'DRE PUBLIC'!L42</f>
        <v>69656</v>
      </c>
      <c r="U18" s="246"/>
      <c r="V18" s="247">
        <f t="shared" si="0"/>
        <v>69656</v>
      </c>
      <c r="W18" s="225"/>
      <c r="X18" s="226"/>
    </row>
    <row r="19" spans="2:27" s="227" customFormat="1" x14ac:dyDescent="0.25">
      <c r="B19" s="244" t="s">
        <v>165</v>
      </c>
      <c r="C19" s="244"/>
      <c r="D19" s="245"/>
      <c r="E19" s="248"/>
      <c r="F19" s="247">
        <v>0</v>
      </c>
      <c r="G19" s="246"/>
      <c r="H19" s="247">
        <v>0</v>
      </c>
      <c r="I19" s="246"/>
      <c r="J19" s="247">
        <v>0</v>
      </c>
      <c r="K19" s="246"/>
      <c r="L19" s="247">
        <v>0</v>
      </c>
      <c r="M19" s="246"/>
      <c r="N19" s="247">
        <v>0</v>
      </c>
      <c r="O19" s="246"/>
      <c r="P19" s="247">
        <v>0</v>
      </c>
      <c r="Q19" s="246"/>
      <c r="R19" s="247">
        <v>0</v>
      </c>
      <c r="S19" s="246"/>
      <c r="T19" s="247">
        <v>-15475</v>
      </c>
      <c r="U19" s="246"/>
      <c r="V19" s="247">
        <f t="shared" si="0"/>
        <v>-15475</v>
      </c>
      <c r="W19" s="225"/>
      <c r="X19" s="226"/>
    </row>
    <row r="20" spans="2:27" s="227" customFormat="1" x14ac:dyDescent="0.25">
      <c r="B20" s="244" t="s">
        <v>229</v>
      </c>
      <c r="C20" s="244"/>
      <c r="D20" s="245"/>
      <c r="E20" s="248"/>
      <c r="F20" s="247">
        <v>0</v>
      </c>
      <c r="G20" s="246"/>
      <c r="H20" s="247">
        <v>0</v>
      </c>
      <c r="I20" s="246"/>
      <c r="J20" s="247">
        <v>0</v>
      </c>
      <c r="K20" s="246"/>
      <c r="L20" s="247">
        <v>3483</v>
      </c>
      <c r="M20" s="246"/>
      <c r="N20" s="247">
        <v>6965</v>
      </c>
      <c r="O20" s="246"/>
      <c r="P20" s="281"/>
      <c r="Q20" s="246"/>
      <c r="R20" s="247">
        <v>43733</v>
      </c>
      <c r="S20" s="246"/>
      <c r="T20" s="247">
        <v>-54181</v>
      </c>
      <c r="U20" s="246"/>
      <c r="V20" s="247">
        <f t="shared" si="0"/>
        <v>0</v>
      </c>
      <c r="W20" s="225"/>
      <c r="X20" s="226"/>
    </row>
    <row r="21" spans="2:27" s="222" customFormat="1" ht="15.75" thickBot="1" x14ac:dyDescent="0.3">
      <c r="B21" s="239" t="s">
        <v>247</v>
      </c>
      <c r="C21" s="160"/>
      <c r="D21" s="181"/>
      <c r="E21" s="182"/>
      <c r="F21" s="405">
        <f>SUM(F12:G20)</f>
        <v>6982772</v>
      </c>
      <c r="G21" s="240">
        <v>0</v>
      </c>
      <c r="H21" s="405">
        <f>SUM(H12:I20)</f>
        <v>445930</v>
      </c>
      <c r="I21" s="240"/>
      <c r="J21" s="405">
        <f>SUM(J12:K20)</f>
        <v>-16840</v>
      </c>
      <c r="K21" s="240"/>
      <c r="L21" s="405">
        <f>SUM(L12:M20)</f>
        <v>60979</v>
      </c>
      <c r="M21" s="242"/>
      <c r="N21" s="405">
        <f>SUM(N12:O20)</f>
        <v>121959</v>
      </c>
      <c r="O21" s="242"/>
      <c r="P21" s="249">
        <f>SUM(P12:P20)</f>
        <v>0</v>
      </c>
      <c r="Q21" s="242"/>
      <c r="R21" s="405">
        <f>SUM(R12:R20)</f>
        <v>43733</v>
      </c>
      <c r="S21" s="242"/>
      <c r="T21" s="405">
        <f>SUM(T12:U20)</f>
        <v>0</v>
      </c>
      <c r="U21" s="242"/>
      <c r="V21" s="405">
        <f>SUM(V12:V20)</f>
        <v>7638533</v>
      </c>
      <c r="W21" s="224"/>
    </row>
    <row r="22" spans="2:27" s="222" customFormat="1" ht="15.75" thickTop="1" x14ac:dyDescent="0.25">
      <c r="B22" s="221"/>
      <c r="C22" s="151"/>
      <c r="D22" s="180"/>
      <c r="E22" s="180"/>
      <c r="F22" s="179"/>
      <c r="W22" s="224"/>
      <c r="AA22" s="246"/>
    </row>
    <row r="23" spans="2:27" s="62" customFormat="1" x14ac:dyDescent="0.25">
      <c r="B23" s="50" t="s">
        <v>250</v>
      </c>
      <c r="C23" s="397"/>
      <c r="D23" s="406"/>
      <c r="E23" s="406"/>
      <c r="F23" s="449">
        <v>6982772</v>
      </c>
      <c r="G23" s="449">
        <v>0</v>
      </c>
      <c r="H23" s="449">
        <v>445930</v>
      </c>
      <c r="I23" s="449">
        <v>0</v>
      </c>
      <c r="J23" s="449">
        <v>-16840</v>
      </c>
      <c r="K23" s="449">
        <v>0</v>
      </c>
      <c r="L23" s="449">
        <v>60979</v>
      </c>
      <c r="M23" s="449">
        <v>0</v>
      </c>
      <c r="N23" s="449">
        <v>121959</v>
      </c>
      <c r="O23" s="449">
        <v>0</v>
      </c>
      <c r="P23" s="449">
        <v>0</v>
      </c>
      <c r="Q23" s="449"/>
      <c r="R23" s="449">
        <v>43733</v>
      </c>
      <c r="S23" s="449">
        <v>0</v>
      </c>
      <c r="T23" s="449">
        <v>0</v>
      </c>
      <c r="U23" s="241">
        <v>0</v>
      </c>
      <c r="V23" s="449">
        <f>SUM(F23:T23)</f>
        <v>7638533</v>
      </c>
      <c r="W23" s="407"/>
    </row>
    <row r="24" spans="2:27" s="410" customFormat="1" x14ac:dyDescent="0.25">
      <c r="B24" s="408"/>
      <c r="C24" s="62"/>
      <c r="D24" s="409"/>
      <c r="E24" s="409"/>
      <c r="F24" s="397"/>
      <c r="W24" s="407"/>
      <c r="AA24" s="246"/>
    </row>
    <row r="25" spans="2:27" s="414" customFormat="1" ht="15.75" customHeight="1" x14ac:dyDescent="0.25">
      <c r="B25" s="253" t="s">
        <v>104</v>
      </c>
      <c r="C25" s="411"/>
      <c r="D25" s="412"/>
      <c r="E25" s="412"/>
      <c r="F25" s="472">
        <v>0</v>
      </c>
      <c r="G25" s="473"/>
      <c r="H25" s="474">
        <f>'BP PUBLIC-31-12'!P43</f>
        <v>231707</v>
      </c>
      <c r="I25" s="473"/>
      <c r="J25" s="475">
        <v>0</v>
      </c>
      <c r="K25" s="473"/>
      <c r="L25" s="476">
        <v>0</v>
      </c>
      <c r="M25" s="473"/>
      <c r="N25" s="472">
        <v>0</v>
      </c>
      <c r="O25" s="473"/>
      <c r="P25" s="476">
        <v>0</v>
      </c>
      <c r="Q25" s="473"/>
      <c r="R25" s="472">
        <v>0</v>
      </c>
      <c r="S25" s="473"/>
      <c r="T25" s="474">
        <v>0</v>
      </c>
      <c r="U25" s="451"/>
      <c r="V25" s="453">
        <f t="shared" ref="V25:V30" si="1">SUM(F25:T25)</f>
        <v>231707</v>
      </c>
      <c r="W25" s="413"/>
      <c r="X25" s="226"/>
    </row>
    <row r="26" spans="2:27" s="414" customFormat="1" ht="15.75" customHeight="1" x14ac:dyDescent="0.25">
      <c r="B26" s="253" t="s">
        <v>164</v>
      </c>
      <c r="C26" s="411"/>
      <c r="D26" s="412"/>
      <c r="E26" s="412"/>
      <c r="F26" s="472">
        <f>-(H26+R26)</f>
        <v>489662</v>
      </c>
      <c r="G26" s="477"/>
      <c r="H26" s="472">
        <v>-445930</v>
      </c>
      <c r="I26" s="477"/>
      <c r="J26" s="475">
        <v>0</v>
      </c>
      <c r="K26" s="477"/>
      <c r="L26" s="478">
        <v>0</v>
      </c>
      <c r="M26" s="477"/>
      <c r="N26" s="478">
        <v>0</v>
      </c>
      <c r="O26" s="477"/>
      <c r="P26" s="472">
        <v>0</v>
      </c>
      <c r="Q26" s="477"/>
      <c r="R26" s="472">
        <v>-43732</v>
      </c>
      <c r="S26" s="477"/>
      <c r="T26" s="472">
        <v>0</v>
      </c>
      <c r="U26" s="451"/>
      <c r="V26" s="453">
        <f>SUM(F26:T26)</f>
        <v>0</v>
      </c>
      <c r="W26" s="413"/>
      <c r="X26" s="226"/>
    </row>
    <row r="27" spans="2:27" s="414" customFormat="1" ht="15" customHeight="1" x14ac:dyDescent="0.25">
      <c r="B27" s="253" t="s">
        <v>224</v>
      </c>
      <c r="C27" s="411"/>
      <c r="D27" s="412"/>
      <c r="E27" s="412"/>
      <c r="F27" s="472">
        <v>0</v>
      </c>
      <c r="G27" s="477"/>
      <c r="H27" s="472">
        <v>0</v>
      </c>
      <c r="I27" s="477"/>
      <c r="J27" s="475">
        <v>209</v>
      </c>
      <c r="K27" s="477"/>
      <c r="L27" s="478">
        <v>0</v>
      </c>
      <c r="M27" s="477"/>
      <c r="N27" s="478">
        <v>0</v>
      </c>
      <c r="O27" s="477"/>
      <c r="P27" s="472">
        <v>0</v>
      </c>
      <c r="Q27" s="477"/>
      <c r="R27" s="472">
        <v>0</v>
      </c>
      <c r="S27" s="477"/>
      <c r="T27" s="472">
        <v>0</v>
      </c>
      <c r="U27" s="451"/>
      <c r="V27" s="453">
        <f>SUM(F27:T27)</f>
        <v>209</v>
      </c>
      <c r="W27" s="413"/>
      <c r="X27" s="226"/>
    </row>
    <row r="28" spans="2:27" s="414" customFormat="1" x14ac:dyDescent="0.25">
      <c r="B28" s="253" t="s">
        <v>182</v>
      </c>
      <c r="C28" s="411"/>
      <c r="D28" s="412"/>
      <c r="E28" s="412"/>
      <c r="F28" s="472">
        <v>0</v>
      </c>
      <c r="G28" s="477"/>
      <c r="H28" s="472">
        <v>0</v>
      </c>
      <c r="I28" s="477"/>
      <c r="J28" s="475">
        <f>'BP PUBLIC-31-12'!T44-J27</f>
        <v>-37454</v>
      </c>
      <c r="K28" s="477"/>
      <c r="L28" s="478">
        <v>0</v>
      </c>
      <c r="M28" s="477"/>
      <c r="N28" s="478">
        <v>0</v>
      </c>
      <c r="O28" s="477"/>
      <c r="P28" s="479">
        <v>0</v>
      </c>
      <c r="Q28" s="477"/>
      <c r="R28" s="479">
        <v>0</v>
      </c>
      <c r="S28" s="477"/>
      <c r="T28" s="472">
        <v>0</v>
      </c>
      <c r="U28" s="451"/>
      <c r="V28" s="453">
        <f t="shared" si="1"/>
        <v>-37454</v>
      </c>
      <c r="W28" s="413"/>
      <c r="X28" s="226"/>
    </row>
    <row r="29" spans="2:27" s="414" customFormat="1" x14ac:dyDescent="0.25">
      <c r="B29" s="253" t="s">
        <v>154</v>
      </c>
      <c r="C29" s="411"/>
      <c r="D29" s="412"/>
      <c r="E29" s="412"/>
      <c r="F29" s="472">
        <v>0</v>
      </c>
      <c r="G29" s="477"/>
      <c r="H29" s="472">
        <v>0</v>
      </c>
      <c r="I29" s="477"/>
      <c r="J29" s="475">
        <v>0</v>
      </c>
      <c r="K29" s="477"/>
      <c r="L29" s="472">
        <v>0</v>
      </c>
      <c r="M29" s="477"/>
      <c r="N29" s="472">
        <v>0</v>
      </c>
      <c r="O29" s="477"/>
      <c r="P29" s="472">
        <v>0</v>
      </c>
      <c r="Q29" s="477"/>
      <c r="R29" s="472">
        <v>0</v>
      </c>
      <c r="S29" s="477"/>
      <c r="T29" s="472">
        <f>'DRE PUBLIC'!H42</f>
        <v>90709</v>
      </c>
      <c r="U29" s="451"/>
      <c r="V29" s="453">
        <f>SUM(F29:T29)</f>
        <v>90709</v>
      </c>
      <c r="W29" s="413"/>
      <c r="X29" s="226"/>
    </row>
    <row r="30" spans="2:27" s="414" customFormat="1" x14ac:dyDescent="0.25">
      <c r="B30" s="411" t="s">
        <v>165</v>
      </c>
      <c r="C30" s="411"/>
      <c r="D30" s="412"/>
      <c r="E30" s="412"/>
      <c r="F30" s="450">
        <v>0</v>
      </c>
      <c r="G30" s="454"/>
      <c r="H30" s="450">
        <v>0</v>
      </c>
      <c r="I30" s="454"/>
      <c r="J30" s="452">
        <v>0</v>
      </c>
      <c r="K30" s="454"/>
      <c r="L30" s="450">
        <v>0</v>
      </c>
      <c r="M30" s="454"/>
      <c r="N30" s="450">
        <v>0</v>
      </c>
      <c r="O30" s="454"/>
      <c r="P30" s="452">
        <v>0</v>
      </c>
      <c r="Q30" s="454"/>
      <c r="R30" s="450">
        <v>0</v>
      </c>
      <c r="S30" s="454"/>
      <c r="T30" s="450">
        <v>-19810</v>
      </c>
      <c r="U30" s="451"/>
      <c r="V30" s="453">
        <f t="shared" si="1"/>
        <v>-19810</v>
      </c>
      <c r="W30" s="413"/>
      <c r="X30" s="226"/>
    </row>
    <row r="31" spans="2:27" s="414" customFormat="1" x14ac:dyDescent="0.25">
      <c r="B31" s="411" t="s">
        <v>181</v>
      </c>
      <c r="C31" s="411"/>
      <c r="D31" s="412"/>
      <c r="E31" s="412"/>
      <c r="F31" s="450">
        <v>0</v>
      </c>
      <c r="G31" s="454"/>
      <c r="H31" s="450">
        <v>0</v>
      </c>
      <c r="I31" s="454"/>
      <c r="J31" s="452">
        <v>0</v>
      </c>
      <c r="K31" s="454"/>
      <c r="L31" s="472">
        <v>4536</v>
      </c>
      <c r="M31" s="477"/>
      <c r="N31" s="472">
        <v>9071</v>
      </c>
      <c r="O31" s="477"/>
      <c r="P31" s="475">
        <v>0</v>
      </c>
      <c r="Q31" s="477"/>
      <c r="R31" s="475">
        <v>57292</v>
      </c>
      <c r="S31" s="454"/>
      <c r="T31" s="450">
        <f>-(L31+N31+R31)</f>
        <v>-70899</v>
      </c>
      <c r="U31" s="451"/>
      <c r="V31" s="453">
        <f>SUM(E31:T31)</f>
        <v>0</v>
      </c>
      <c r="W31" s="413"/>
      <c r="X31" s="226"/>
    </row>
    <row r="32" spans="2:27" s="151" customFormat="1" ht="15.75" thickBot="1" x14ac:dyDescent="0.3">
      <c r="B32" s="250" t="s">
        <v>252</v>
      </c>
      <c r="C32" s="251"/>
      <c r="D32" s="254"/>
      <c r="E32" s="255"/>
      <c r="F32" s="405">
        <f>SUM(F23:F31)</f>
        <v>7472434</v>
      </c>
      <c r="G32" s="242">
        <f t="shared" ref="G32:U32" si="2">SUM(G23:G31)</f>
        <v>0</v>
      </c>
      <c r="H32" s="405">
        <f>SUM(H23:H31)</f>
        <v>231707</v>
      </c>
      <c r="I32" s="242">
        <f t="shared" si="2"/>
        <v>0</v>
      </c>
      <c r="J32" s="405">
        <f>SUM(J23:J31)</f>
        <v>-54085</v>
      </c>
      <c r="K32" s="242">
        <f t="shared" si="2"/>
        <v>0</v>
      </c>
      <c r="L32" s="405">
        <f>SUM(L23:L31)</f>
        <v>65515</v>
      </c>
      <c r="M32" s="242">
        <f t="shared" si="2"/>
        <v>0</v>
      </c>
      <c r="N32" s="405">
        <f>SUM(N23:N31)</f>
        <v>131030</v>
      </c>
      <c r="O32" s="242">
        <f t="shared" si="2"/>
        <v>0</v>
      </c>
      <c r="P32" s="249">
        <f t="shared" si="2"/>
        <v>0</v>
      </c>
      <c r="Q32" s="242"/>
      <c r="R32" s="405">
        <f>SUM(R23:R31)</f>
        <v>57293</v>
      </c>
      <c r="S32" s="242">
        <f t="shared" si="2"/>
        <v>0</v>
      </c>
      <c r="T32" s="405">
        <f>SUM(T23:T31)</f>
        <v>0</v>
      </c>
      <c r="U32" s="242">
        <f t="shared" si="2"/>
        <v>0</v>
      </c>
      <c r="V32" s="405">
        <f>SUM(V23:V31)</f>
        <v>7903894</v>
      </c>
      <c r="W32" s="224"/>
      <c r="X32" s="230"/>
    </row>
    <row r="33" spans="2:28" s="151" customFormat="1" ht="15.75" thickTop="1" x14ac:dyDescent="0.25">
      <c r="B33" s="250"/>
      <c r="C33" s="251"/>
      <c r="D33" s="254"/>
      <c r="E33" s="255"/>
      <c r="F33" s="252">
        <f>F32-'BP PUBLIC-31-12'!P42</f>
        <v>0</v>
      </c>
      <c r="G33" s="252"/>
      <c r="H33" s="252">
        <f>H32-'BP PUBLIC-31-12'!P43</f>
        <v>0</v>
      </c>
      <c r="I33" s="252"/>
      <c r="J33" s="252">
        <f>J32-'BP PUBLIC-31-12'!P44</f>
        <v>0</v>
      </c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28">
        <f>V32-'BP PUBLIC-31-12'!P47</f>
        <v>0</v>
      </c>
      <c r="W33" s="224"/>
      <c r="X33" s="230"/>
    </row>
    <row r="34" spans="2:28" s="151" customFormat="1" x14ac:dyDescent="0.25">
      <c r="B34" s="250"/>
      <c r="C34" s="251"/>
      <c r="D34" s="254"/>
      <c r="E34" s="255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24"/>
      <c r="X34" s="230"/>
    </row>
    <row r="35" spans="2:28" s="151" customFormat="1" x14ac:dyDescent="0.25">
      <c r="B35" s="250"/>
      <c r="C35" s="251"/>
      <c r="D35" s="254"/>
      <c r="E35" s="255"/>
      <c r="F35" s="252"/>
      <c r="G35" s="252"/>
      <c r="H35" s="252"/>
      <c r="I35" s="252"/>
      <c r="J35" s="252"/>
      <c r="K35" s="252"/>
      <c r="L35" s="252"/>
      <c r="M35" s="252"/>
      <c r="N35" s="252"/>
      <c r="O35" s="252"/>
      <c r="P35" s="252"/>
      <c r="Q35" s="252"/>
      <c r="R35" s="252"/>
      <c r="S35" s="252"/>
      <c r="T35" s="252"/>
      <c r="U35" s="252"/>
      <c r="V35" s="252"/>
      <c r="W35" s="224"/>
      <c r="X35" s="230"/>
      <c r="AB35" s="363"/>
    </row>
    <row r="36" spans="2:28" s="151" customFormat="1" x14ac:dyDescent="0.25">
      <c r="B36" s="48" t="s">
        <v>219</v>
      </c>
      <c r="C36" s="251"/>
      <c r="D36" s="254"/>
      <c r="E36" s="255"/>
      <c r="W36" s="224"/>
      <c r="X36" s="230"/>
      <c r="AB36" s="364"/>
    </row>
    <row r="37" spans="2:28" s="151" customFormat="1" x14ac:dyDescent="0.25">
      <c r="B37" s="256"/>
      <c r="C37" s="251"/>
      <c r="D37" s="254"/>
      <c r="E37" s="255"/>
      <c r="F37" s="257"/>
      <c r="G37" s="231"/>
      <c r="H37" s="261"/>
      <c r="I37" s="231"/>
      <c r="J37" s="231"/>
      <c r="K37" s="231"/>
      <c r="L37" s="231"/>
      <c r="M37" s="231"/>
      <c r="N37" s="278"/>
      <c r="O37" s="231"/>
      <c r="P37" s="231"/>
      <c r="Q37" s="231"/>
      <c r="R37" s="231"/>
      <c r="S37" s="231"/>
      <c r="T37" s="137"/>
      <c r="U37" s="231"/>
      <c r="V37" s="223"/>
      <c r="W37" s="224"/>
      <c r="X37" s="230"/>
      <c r="AB37" s="361"/>
    </row>
    <row r="38" spans="2:28" x14ac:dyDescent="0.25">
      <c r="B38" s="250"/>
      <c r="C38" s="251"/>
      <c r="D38" s="254"/>
      <c r="E38" s="255"/>
      <c r="F38" s="257"/>
      <c r="G38" s="184"/>
      <c r="H38" s="184"/>
      <c r="I38" s="184"/>
      <c r="J38" s="184"/>
      <c r="K38" s="184"/>
      <c r="L38" s="184"/>
      <c r="M38" s="184"/>
      <c r="N38" s="184"/>
      <c r="O38" s="184"/>
      <c r="P38" s="184"/>
      <c r="Q38" s="184"/>
      <c r="S38" s="184"/>
      <c r="T38" s="126"/>
      <c r="U38" s="184"/>
      <c r="X38" s="183"/>
      <c r="AB38" s="184"/>
    </row>
    <row r="39" spans="2:28" x14ac:dyDescent="0.25">
      <c r="B39" s="250"/>
      <c r="C39" s="251"/>
      <c r="D39" s="254"/>
      <c r="E39" s="255"/>
      <c r="F39" s="257"/>
      <c r="G39" s="184"/>
      <c r="H39" s="184"/>
      <c r="I39" s="184"/>
      <c r="J39" s="184"/>
      <c r="K39" s="184"/>
      <c r="L39" s="184"/>
      <c r="M39" s="184"/>
      <c r="N39" s="184"/>
      <c r="O39" s="184"/>
      <c r="P39" s="184"/>
      <c r="Q39" s="184"/>
      <c r="S39" s="184"/>
      <c r="T39" s="126"/>
      <c r="U39" s="184"/>
      <c r="X39" s="183"/>
      <c r="AB39" s="186"/>
    </row>
    <row r="40" spans="2:28" x14ac:dyDescent="0.25">
      <c r="B40" s="250"/>
      <c r="C40" s="251"/>
      <c r="D40" s="254"/>
      <c r="E40" s="255"/>
      <c r="F40" s="257"/>
      <c r="G40" s="184"/>
      <c r="H40" s="184"/>
      <c r="I40" s="184"/>
      <c r="J40" s="184"/>
      <c r="K40" s="184"/>
      <c r="L40" s="185"/>
      <c r="M40" s="184"/>
      <c r="N40" s="185"/>
      <c r="O40" s="184"/>
      <c r="P40" s="184"/>
      <c r="Q40" s="184"/>
      <c r="S40" s="184"/>
      <c r="T40" s="126"/>
      <c r="U40" s="184"/>
      <c r="X40" s="183"/>
      <c r="AB40" s="260"/>
    </row>
    <row r="41" spans="2:28" x14ac:dyDescent="0.25">
      <c r="B41" s="251"/>
      <c r="C41" s="251"/>
      <c r="D41" s="254"/>
      <c r="E41" s="255"/>
      <c r="F41" s="258"/>
      <c r="G41" s="186"/>
      <c r="H41" s="186"/>
      <c r="I41" s="186"/>
      <c r="J41" s="186"/>
      <c r="K41" s="186"/>
      <c r="L41" s="185"/>
      <c r="M41" s="186"/>
      <c r="N41" s="185"/>
      <c r="O41" s="186"/>
      <c r="P41" s="186"/>
      <c r="Q41" s="186"/>
      <c r="S41" s="186"/>
      <c r="U41" s="186"/>
      <c r="X41" s="183"/>
    </row>
    <row r="42" spans="2:28" x14ac:dyDescent="0.25">
      <c r="B42" s="251"/>
      <c r="C42" s="259"/>
      <c r="D42" s="254"/>
      <c r="E42" s="255"/>
      <c r="F42" s="252"/>
      <c r="G42" s="228"/>
      <c r="H42" s="260"/>
      <c r="I42" s="260"/>
      <c r="J42" s="260"/>
      <c r="K42" s="228"/>
      <c r="L42" s="185"/>
      <c r="M42" s="228"/>
      <c r="N42" s="185"/>
      <c r="O42" s="228"/>
      <c r="P42" s="260"/>
      <c r="Q42" s="228"/>
      <c r="S42" s="228"/>
      <c r="T42" s="278"/>
      <c r="U42" s="228"/>
      <c r="V42" s="282"/>
    </row>
    <row r="43" spans="2:28" x14ac:dyDescent="0.25">
      <c r="C43" s="187"/>
      <c r="D43" s="181"/>
      <c r="E43" s="182"/>
      <c r="F43" s="186"/>
      <c r="G43" s="186"/>
      <c r="H43" s="186"/>
      <c r="I43" s="186"/>
      <c r="J43" s="186"/>
      <c r="K43" s="186"/>
      <c r="L43" s="185"/>
      <c r="M43" s="186"/>
      <c r="N43" s="185"/>
      <c r="O43" s="186"/>
      <c r="P43" s="186"/>
      <c r="Q43" s="186"/>
      <c r="R43" s="186"/>
      <c r="S43" s="186"/>
      <c r="U43" s="186"/>
    </row>
    <row r="44" spans="2:28" x14ac:dyDescent="0.25">
      <c r="C44" s="187"/>
      <c r="D44" s="181"/>
      <c r="E44" s="182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6"/>
      <c r="Q44" s="186"/>
      <c r="R44" s="186"/>
      <c r="S44" s="186"/>
      <c r="U44" s="186"/>
      <c r="AB44" s="362"/>
    </row>
    <row r="45" spans="2:28" x14ac:dyDescent="0.25">
      <c r="D45" s="181"/>
      <c r="E45" s="182"/>
      <c r="F45" s="186"/>
      <c r="G45" s="186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U45" s="186"/>
      <c r="AB45" s="362"/>
    </row>
    <row r="46" spans="2:28" x14ac:dyDescent="0.25">
      <c r="D46" s="181"/>
      <c r="E46" s="182"/>
      <c r="F46" s="186"/>
      <c r="G46" s="186"/>
      <c r="H46" s="186"/>
      <c r="I46" s="186"/>
      <c r="J46" s="186"/>
      <c r="K46" s="186"/>
      <c r="L46" s="186"/>
      <c r="M46" s="186"/>
      <c r="N46" s="186"/>
      <c r="O46" s="186"/>
      <c r="P46" s="186"/>
      <c r="Q46" s="186"/>
      <c r="R46" s="186"/>
      <c r="S46" s="186"/>
      <c r="U46" s="186"/>
      <c r="AB46" s="362"/>
    </row>
    <row r="47" spans="2:28" x14ac:dyDescent="0.25">
      <c r="D47" s="181"/>
      <c r="E47" s="182"/>
      <c r="F47" s="186"/>
      <c r="G47" s="186"/>
      <c r="H47" s="186"/>
      <c r="I47" s="186"/>
      <c r="J47" s="186"/>
      <c r="K47" s="186"/>
      <c r="L47" s="186"/>
      <c r="M47" s="186"/>
      <c r="N47" s="186"/>
      <c r="O47" s="186"/>
      <c r="P47" s="186"/>
      <c r="Q47" s="186"/>
      <c r="R47" s="186"/>
      <c r="S47" s="186"/>
      <c r="U47" s="186"/>
    </row>
    <row r="48" spans="2:28" x14ac:dyDescent="0.25">
      <c r="C48" s="187"/>
      <c r="D48" s="181"/>
      <c r="E48" s="182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186"/>
      <c r="S48" s="186"/>
      <c r="U48" s="186"/>
    </row>
    <row r="49" spans="3:22" x14ac:dyDescent="0.25">
      <c r="C49" s="187"/>
      <c r="D49" s="181"/>
      <c r="E49" s="182"/>
      <c r="G49" s="186"/>
      <c r="H49" s="186"/>
      <c r="I49" s="186"/>
      <c r="J49" s="186"/>
      <c r="K49" s="186"/>
      <c r="L49" s="186"/>
      <c r="M49" s="186"/>
      <c r="N49" s="186"/>
      <c r="O49" s="186"/>
      <c r="P49" s="186"/>
      <c r="Q49" s="186"/>
      <c r="R49" s="186"/>
      <c r="S49" s="186"/>
      <c r="U49" s="186"/>
    </row>
    <row r="50" spans="3:22" x14ac:dyDescent="0.25">
      <c r="D50" s="181"/>
      <c r="E50" s="182"/>
      <c r="F50" s="186"/>
      <c r="G50" s="186"/>
      <c r="H50" s="186"/>
      <c r="I50" s="186"/>
      <c r="J50" s="186"/>
      <c r="K50" s="186"/>
      <c r="L50" s="186"/>
      <c r="M50" s="186"/>
      <c r="N50" s="186"/>
      <c r="O50" s="186"/>
      <c r="P50" s="186"/>
      <c r="Q50" s="186"/>
      <c r="R50" s="186"/>
      <c r="S50" s="186"/>
      <c r="U50" s="186"/>
    </row>
    <row r="51" spans="3:22" x14ac:dyDescent="0.25">
      <c r="D51" s="181"/>
      <c r="E51" s="182"/>
      <c r="F51" s="186"/>
      <c r="G51" s="186"/>
      <c r="H51" s="186"/>
      <c r="I51" s="186"/>
      <c r="J51" s="186"/>
      <c r="K51" s="186"/>
      <c r="L51" s="186"/>
      <c r="M51" s="186"/>
      <c r="N51" s="186"/>
      <c r="O51" s="186"/>
      <c r="P51" s="186"/>
      <c r="Q51" s="186"/>
      <c r="R51" s="186"/>
      <c r="S51" s="186"/>
      <c r="U51" s="186"/>
    </row>
    <row r="52" spans="3:22" x14ac:dyDescent="0.25">
      <c r="D52" s="181"/>
      <c r="E52" s="182"/>
      <c r="F52" s="186"/>
      <c r="G52" s="186"/>
      <c r="H52" s="186"/>
      <c r="I52" s="186"/>
      <c r="J52" s="186"/>
      <c r="K52" s="186"/>
      <c r="L52" s="186"/>
      <c r="M52" s="186"/>
      <c r="N52" s="186"/>
      <c r="O52" s="186"/>
      <c r="P52" s="186"/>
      <c r="Q52" s="186"/>
      <c r="R52" s="186"/>
      <c r="S52" s="186"/>
      <c r="U52" s="186"/>
    </row>
    <row r="53" spans="3:22" x14ac:dyDescent="0.25">
      <c r="D53" s="181"/>
      <c r="E53" s="182"/>
      <c r="F53" s="186"/>
      <c r="G53" s="186"/>
      <c r="H53" s="186"/>
      <c r="I53" s="186"/>
      <c r="J53" s="186"/>
      <c r="K53" s="186"/>
      <c r="L53" s="186"/>
      <c r="M53" s="186"/>
      <c r="N53" s="186"/>
      <c r="O53" s="186"/>
      <c r="P53" s="186"/>
      <c r="Q53" s="186"/>
      <c r="R53" s="186"/>
      <c r="S53" s="186"/>
      <c r="U53" s="186"/>
    </row>
    <row r="54" spans="3:22" x14ac:dyDescent="0.25">
      <c r="D54" s="181"/>
      <c r="E54" s="182"/>
      <c r="F54" s="186"/>
      <c r="G54" s="186"/>
      <c r="H54" s="186"/>
      <c r="I54" s="186"/>
      <c r="J54" s="186"/>
      <c r="K54" s="186"/>
      <c r="L54" s="186"/>
      <c r="M54" s="186"/>
      <c r="N54" s="186"/>
      <c r="O54" s="186"/>
      <c r="P54" s="186"/>
      <c r="Q54" s="186"/>
      <c r="R54" s="186"/>
      <c r="S54" s="186"/>
      <c r="U54" s="186"/>
      <c r="V54" s="160"/>
    </row>
    <row r="55" spans="3:22" x14ac:dyDescent="0.25">
      <c r="D55" s="181"/>
      <c r="E55" s="182"/>
      <c r="F55" s="186"/>
      <c r="G55" s="186"/>
      <c r="H55" s="186"/>
      <c r="I55" s="186"/>
      <c r="J55" s="186"/>
      <c r="K55" s="186"/>
      <c r="L55" s="186"/>
      <c r="M55" s="186"/>
      <c r="N55" s="186"/>
      <c r="O55" s="186"/>
      <c r="P55" s="186"/>
      <c r="Q55" s="186"/>
      <c r="R55" s="186"/>
      <c r="S55" s="186"/>
      <c r="U55" s="186"/>
      <c r="V55" s="160"/>
    </row>
    <row r="56" spans="3:22" x14ac:dyDescent="0.25">
      <c r="D56" s="181"/>
      <c r="E56" s="182"/>
      <c r="F56" s="186"/>
      <c r="G56" s="186"/>
      <c r="H56" s="186"/>
      <c r="I56" s="186"/>
      <c r="J56" s="186"/>
      <c r="K56" s="186"/>
      <c r="L56" s="186"/>
      <c r="M56" s="186"/>
      <c r="N56" s="186"/>
      <c r="O56" s="186"/>
      <c r="P56" s="186"/>
      <c r="Q56" s="186"/>
      <c r="R56" s="186"/>
      <c r="S56" s="186"/>
      <c r="U56" s="186"/>
      <c r="V56" s="160"/>
    </row>
    <row r="57" spans="3:22" x14ac:dyDescent="0.25">
      <c r="D57" s="181"/>
      <c r="E57" s="182"/>
      <c r="F57" s="186"/>
      <c r="G57" s="186"/>
      <c r="H57" s="186"/>
      <c r="I57" s="186"/>
      <c r="J57" s="186"/>
      <c r="K57" s="186"/>
      <c r="L57" s="186"/>
      <c r="M57" s="186"/>
      <c r="N57" s="186"/>
      <c r="O57" s="186"/>
      <c r="P57" s="186"/>
      <c r="Q57" s="186"/>
      <c r="R57" s="186"/>
      <c r="S57" s="186"/>
      <c r="U57" s="186"/>
      <c r="V57" s="160"/>
    </row>
    <row r="58" spans="3:22" x14ac:dyDescent="0.25">
      <c r="D58" s="181"/>
      <c r="E58" s="182"/>
      <c r="F58" s="186"/>
      <c r="G58" s="186"/>
      <c r="H58" s="186"/>
      <c r="I58" s="186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U58" s="186"/>
      <c r="V58" s="160"/>
    </row>
    <row r="59" spans="3:22" x14ac:dyDescent="0.25">
      <c r="C59" s="188"/>
      <c r="D59" s="181"/>
      <c r="E59" s="182"/>
      <c r="F59" s="186"/>
      <c r="G59" s="186"/>
      <c r="H59" s="186"/>
      <c r="I59" s="186"/>
      <c r="J59" s="186"/>
      <c r="K59" s="186"/>
      <c r="L59" s="186"/>
      <c r="M59" s="186"/>
      <c r="N59" s="186"/>
      <c r="O59" s="186"/>
      <c r="P59" s="186"/>
      <c r="Q59" s="186"/>
      <c r="R59" s="186"/>
      <c r="S59" s="186"/>
      <c r="U59" s="186"/>
      <c r="V59" s="160"/>
    </row>
    <row r="60" spans="3:22" x14ac:dyDescent="0.25">
      <c r="C60" s="187"/>
      <c r="D60" s="181"/>
      <c r="E60" s="182"/>
      <c r="F60" s="186"/>
      <c r="G60" s="186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U60" s="186"/>
      <c r="V60" s="160"/>
    </row>
    <row r="61" spans="3:22" x14ac:dyDescent="0.25">
      <c r="C61" s="187"/>
      <c r="D61" s="181"/>
      <c r="E61" s="182"/>
      <c r="F61" s="186"/>
      <c r="G61" s="186"/>
      <c r="H61" s="186"/>
      <c r="I61" s="186"/>
      <c r="J61" s="186"/>
      <c r="K61" s="186"/>
      <c r="L61" s="186"/>
      <c r="M61" s="186"/>
      <c r="N61" s="186"/>
      <c r="O61" s="186"/>
      <c r="P61" s="186"/>
      <c r="Q61" s="186"/>
      <c r="R61" s="186"/>
      <c r="S61" s="186"/>
      <c r="U61" s="186"/>
      <c r="V61" s="160"/>
    </row>
    <row r="62" spans="3:22" x14ac:dyDescent="0.25">
      <c r="C62" s="187"/>
      <c r="D62" s="181"/>
      <c r="E62" s="182"/>
      <c r="F62" s="186"/>
      <c r="G62" s="186"/>
      <c r="H62" s="186"/>
      <c r="I62" s="186"/>
      <c r="J62" s="186"/>
      <c r="K62" s="186"/>
      <c r="L62" s="186"/>
      <c r="M62" s="186"/>
      <c r="N62" s="186"/>
      <c r="O62" s="186"/>
      <c r="P62" s="186"/>
      <c r="Q62" s="186"/>
      <c r="R62" s="186"/>
      <c r="S62" s="186"/>
      <c r="U62" s="186"/>
      <c r="V62" s="160"/>
    </row>
    <row r="63" spans="3:22" x14ac:dyDescent="0.25">
      <c r="C63" s="187"/>
      <c r="D63" s="181"/>
      <c r="E63" s="182"/>
      <c r="F63" s="186"/>
      <c r="G63" s="186"/>
      <c r="H63" s="186"/>
      <c r="I63" s="186"/>
      <c r="J63" s="186"/>
      <c r="K63" s="186"/>
      <c r="L63" s="186"/>
      <c r="M63" s="186"/>
      <c r="N63" s="186"/>
      <c r="O63" s="186"/>
      <c r="P63" s="186"/>
      <c r="Q63" s="186"/>
      <c r="R63" s="186"/>
      <c r="S63" s="186"/>
      <c r="U63" s="186"/>
      <c r="V63" s="160"/>
    </row>
    <row r="64" spans="3:22" x14ac:dyDescent="0.25">
      <c r="C64" s="187"/>
      <c r="D64" s="181"/>
      <c r="E64" s="182"/>
      <c r="F64" s="186"/>
      <c r="G64" s="186"/>
      <c r="H64" s="186"/>
      <c r="I64" s="186"/>
      <c r="J64" s="186"/>
      <c r="K64" s="186"/>
      <c r="L64" s="186"/>
      <c r="M64" s="186"/>
      <c r="N64" s="186"/>
      <c r="O64" s="186"/>
      <c r="P64" s="186"/>
      <c r="Q64" s="186"/>
      <c r="R64" s="186"/>
      <c r="S64" s="186"/>
      <c r="U64" s="186"/>
      <c r="V64" s="160"/>
    </row>
    <row r="65" spans="3:22" x14ac:dyDescent="0.25">
      <c r="C65" s="187"/>
      <c r="D65" s="181"/>
      <c r="E65" s="182"/>
      <c r="F65" s="186"/>
      <c r="G65" s="186"/>
      <c r="H65" s="186"/>
      <c r="I65" s="186"/>
      <c r="J65" s="186"/>
      <c r="K65" s="186"/>
      <c r="L65" s="186"/>
      <c r="M65" s="186"/>
      <c r="N65" s="186"/>
      <c r="O65" s="186"/>
      <c r="P65" s="186"/>
      <c r="Q65" s="186"/>
      <c r="R65" s="186"/>
      <c r="S65" s="186"/>
      <c r="U65" s="186"/>
      <c r="V65" s="160"/>
    </row>
    <row r="66" spans="3:22" x14ac:dyDescent="0.25">
      <c r="C66" s="187"/>
      <c r="D66" s="181"/>
      <c r="E66" s="182"/>
      <c r="F66" s="186"/>
      <c r="G66" s="186"/>
      <c r="H66" s="186"/>
      <c r="I66" s="186"/>
      <c r="J66" s="186"/>
      <c r="K66" s="186"/>
      <c r="L66" s="186"/>
      <c r="M66" s="186"/>
      <c r="N66" s="186"/>
      <c r="O66" s="186"/>
      <c r="P66" s="186"/>
      <c r="Q66" s="186"/>
      <c r="R66" s="186"/>
      <c r="S66" s="186"/>
      <c r="U66" s="186"/>
      <c r="V66" s="160"/>
    </row>
    <row r="67" spans="3:22" x14ac:dyDescent="0.25">
      <c r="C67" s="187"/>
      <c r="D67" s="181"/>
      <c r="E67" s="182"/>
      <c r="F67" s="186"/>
      <c r="G67" s="186"/>
      <c r="H67" s="186"/>
      <c r="I67" s="186"/>
      <c r="J67" s="186"/>
      <c r="K67" s="186"/>
      <c r="L67" s="186"/>
      <c r="M67" s="186"/>
      <c r="N67" s="186"/>
      <c r="O67" s="186"/>
      <c r="P67" s="186"/>
      <c r="Q67" s="186"/>
      <c r="R67" s="186"/>
      <c r="S67" s="186"/>
      <c r="U67" s="186"/>
      <c r="V67" s="160"/>
    </row>
    <row r="68" spans="3:22" x14ac:dyDescent="0.25">
      <c r="C68" s="187"/>
      <c r="D68" s="181"/>
      <c r="E68" s="182"/>
      <c r="F68" s="186"/>
      <c r="G68" s="186"/>
      <c r="H68" s="186"/>
      <c r="I68" s="186"/>
      <c r="J68" s="186"/>
      <c r="K68" s="186"/>
      <c r="L68" s="186"/>
      <c r="M68" s="186"/>
      <c r="N68" s="186"/>
      <c r="O68" s="186"/>
      <c r="P68" s="186"/>
      <c r="Q68" s="186"/>
      <c r="R68" s="186"/>
      <c r="S68" s="186"/>
      <c r="U68" s="186"/>
      <c r="V68" s="160"/>
    </row>
    <row r="69" spans="3:22" x14ac:dyDescent="0.25">
      <c r="C69" s="187"/>
      <c r="D69" s="181"/>
      <c r="E69" s="182"/>
      <c r="F69" s="186"/>
      <c r="G69" s="186"/>
      <c r="H69" s="186"/>
      <c r="I69" s="186"/>
      <c r="J69" s="186"/>
      <c r="K69" s="186"/>
      <c r="L69" s="186"/>
      <c r="M69" s="186"/>
      <c r="N69" s="186"/>
      <c r="O69" s="186"/>
      <c r="P69" s="186"/>
      <c r="Q69" s="186"/>
      <c r="R69" s="186"/>
      <c r="S69" s="186"/>
      <c r="U69" s="186"/>
      <c r="V69" s="160"/>
    </row>
    <row r="70" spans="3:22" x14ac:dyDescent="0.25">
      <c r="C70" s="187"/>
      <c r="D70" s="181"/>
      <c r="E70" s="182"/>
      <c r="F70" s="186"/>
      <c r="G70" s="186"/>
      <c r="H70" s="186"/>
      <c r="I70" s="186"/>
      <c r="J70" s="186"/>
      <c r="K70" s="186"/>
      <c r="L70" s="186"/>
      <c r="M70" s="186"/>
      <c r="N70" s="186"/>
      <c r="O70" s="186"/>
      <c r="P70" s="186"/>
      <c r="Q70" s="186"/>
      <c r="R70" s="186"/>
      <c r="S70" s="186"/>
      <c r="U70" s="186"/>
      <c r="V70" s="160"/>
    </row>
    <row r="71" spans="3:22" x14ac:dyDescent="0.25">
      <c r="C71" s="187"/>
      <c r="D71" s="181"/>
      <c r="E71" s="182"/>
      <c r="F71" s="186"/>
      <c r="G71" s="186"/>
      <c r="H71" s="186"/>
      <c r="I71" s="186"/>
      <c r="J71" s="186"/>
      <c r="K71" s="186"/>
      <c r="L71" s="186"/>
      <c r="M71" s="186"/>
      <c r="N71" s="186"/>
      <c r="O71" s="186"/>
      <c r="P71" s="186"/>
      <c r="Q71" s="186"/>
      <c r="R71" s="186"/>
      <c r="S71" s="186"/>
      <c r="U71" s="186"/>
      <c r="V71" s="160"/>
    </row>
    <row r="72" spans="3:22" x14ac:dyDescent="0.25">
      <c r="C72" s="187"/>
      <c r="D72" s="181"/>
      <c r="E72" s="182"/>
      <c r="F72" s="186"/>
      <c r="G72" s="186"/>
      <c r="H72" s="186"/>
      <c r="I72" s="186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U72" s="186"/>
      <c r="V72" s="160"/>
    </row>
    <row r="73" spans="3:22" x14ac:dyDescent="0.25">
      <c r="C73" s="187"/>
      <c r="D73" s="181"/>
      <c r="E73" s="182"/>
      <c r="F73" s="186"/>
      <c r="G73" s="186"/>
      <c r="H73" s="186"/>
      <c r="I73" s="186"/>
      <c r="J73" s="186"/>
      <c r="K73" s="186"/>
      <c r="L73" s="186"/>
      <c r="M73" s="186"/>
      <c r="N73" s="186"/>
      <c r="O73" s="186"/>
      <c r="P73" s="186"/>
      <c r="Q73" s="186"/>
      <c r="R73" s="186"/>
      <c r="S73" s="186"/>
      <c r="U73" s="186"/>
      <c r="V73" s="160"/>
    </row>
    <row r="74" spans="3:22" x14ac:dyDescent="0.25">
      <c r="C74" s="187"/>
      <c r="D74" s="181"/>
      <c r="E74" s="182"/>
      <c r="F74" s="186"/>
      <c r="G74" s="186"/>
      <c r="H74" s="186"/>
      <c r="I74" s="186"/>
      <c r="J74" s="186"/>
      <c r="K74" s="186"/>
      <c r="L74" s="186"/>
      <c r="M74" s="186"/>
      <c r="N74" s="186"/>
      <c r="O74" s="186"/>
      <c r="P74" s="186"/>
      <c r="Q74" s="186"/>
      <c r="R74" s="186"/>
      <c r="S74" s="186"/>
      <c r="U74" s="186"/>
      <c r="V74" s="160"/>
    </row>
    <row r="75" spans="3:22" x14ac:dyDescent="0.25">
      <c r="C75" s="187"/>
      <c r="D75" s="181"/>
      <c r="E75" s="182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U75" s="186"/>
      <c r="V75" s="160"/>
    </row>
    <row r="76" spans="3:22" x14ac:dyDescent="0.25">
      <c r="C76" s="187"/>
      <c r="D76" s="181"/>
      <c r="E76" s="182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U76" s="186"/>
      <c r="V76" s="160"/>
    </row>
    <row r="77" spans="3:22" x14ac:dyDescent="0.25">
      <c r="C77" s="187"/>
      <c r="D77" s="181"/>
      <c r="E77" s="182"/>
      <c r="F77" s="186"/>
      <c r="G77" s="186"/>
      <c r="H77" s="186"/>
      <c r="I77" s="186"/>
      <c r="J77" s="186"/>
      <c r="K77" s="186"/>
      <c r="L77" s="186"/>
      <c r="M77" s="186"/>
      <c r="N77" s="186"/>
      <c r="O77" s="186"/>
      <c r="P77" s="186"/>
      <c r="Q77" s="186"/>
      <c r="R77" s="186"/>
      <c r="S77" s="186"/>
      <c r="U77" s="186"/>
      <c r="V77" s="160"/>
    </row>
    <row r="78" spans="3:22" x14ac:dyDescent="0.25">
      <c r="C78" s="187"/>
      <c r="D78" s="181"/>
      <c r="E78" s="182"/>
      <c r="F78" s="186"/>
      <c r="G78" s="186"/>
      <c r="H78" s="186"/>
      <c r="I78" s="186"/>
      <c r="J78" s="186"/>
      <c r="K78" s="186"/>
      <c r="L78" s="186"/>
      <c r="M78" s="186"/>
      <c r="N78" s="186"/>
      <c r="O78" s="186"/>
      <c r="P78" s="186"/>
      <c r="Q78" s="186"/>
      <c r="R78" s="186"/>
      <c r="S78" s="186"/>
      <c r="U78" s="186"/>
      <c r="V78" s="160"/>
    </row>
    <row r="79" spans="3:22" x14ac:dyDescent="0.25">
      <c r="C79" s="187"/>
      <c r="D79" s="181"/>
      <c r="E79" s="182"/>
      <c r="F79" s="186"/>
      <c r="G79" s="186"/>
      <c r="H79" s="186"/>
      <c r="I79" s="186"/>
      <c r="J79" s="186"/>
      <c r="K79" s="186"/>
      <c r="L79" s="186"/>
      <c r="M79" s="186"/>
      <c r="N79" s="186"/>
      <c r="O79" s="186"/>
      <c r="P79" s="186"/>
      <c r="Q79" s="186"/>
      <c r="R79" s="186"/>
      <c r="S79" s="186"/>
      <c r="U79" s="186"/>
      <c r="V79" s="160"/>
    </row>
    <row r="80" spans="3:22" x14ac:dyDescent="0.25">
      <c r="C80" s="187"/>
      <c r="D80" s="181"/>
      <c r="E80" s="182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186"/>
      <c r="S80" s="186"/>
      <c r="U80" s="186"/>
      <c r="V80" s="160"/>
    </row>
    <row r="81" spans="3:22" x14ac:dyDescent="0.25">
      <c r="C81" s="187"/>
      <c r="D81" s="181"/>
      <c r="E81" s="182"/>
      <c r="F81" s="186"/>
      <c r="G81" s="186"/>
      <c r="H81" s="186"/>
      <c r="I81" s="186"/>
      <c r="J81" s="186"/>
      <c r="K81" s="186"/>
      <c r="L81" s="186"/>
      <c r="M81" s="186"/>
      <c r="N81" s="186"/>
      <c r="O81" s="186"/>
      <c r="P81" s="186"/>
      <c r="Q81" s="186"/>
      <c r="R81" s="186"/>
      <c r="S81" s="186"/>
      <c r="U81" s="186"/>
      <c r="V81" s="160"/>
    </row>
    <row r="82" spans="3:22" x14ac:dyDescent="0.25">
      <c r="C82" s="187"/>
      <c r="D82" s="181"/>
      <c r="E82" s="182"/>
      <c r="F82" s="186"/>
      <c r="G82" s="186"/>
      <c r="H82" s="186"/>
      <c r="I82" s="186"/>
      <c r="J82" s="186"/>
      <c r="K82" s="186"/>
      <c r="L82" s="186"/>
      <c r="M82" s="186"/>
      <c r="N82" s="186"/>
      <c r="O82" s="186"/>
      <c r="P82" s="186"/>
      <c r="Q82" s="186"/>
      <c r="R82" s="186"/>
      <c r="S82" s="186"/>
      <c r="U82" s="186"/>
      <c r="V82" s="160"/>
    </row>
    <row r="83" spans="3:22" x14ac:dyDescent="0.25">
      <c r="C83" s="187"/>
      <c r="D83" s="181"/>
      <c r="E83" s="182"/>
      <c r="F83" s="186"/>
      <c r="G83" s="186"/>
      <c r="H83" s="186"/>
      <c r="I83" s="186"/>
      <c r="J83" s="186"/>
      <c r="K83" s="186"/>
      <c r="L83" s="186"/>
      <c r="M83" s="186"/>
      <c r="N83" s="186"/>
      <c r="O83" s="186"/>
      <c r="P83" s="186"/>
      <c r="Q83" s="186"/>
      <c r="R83" s="186"/>
      <c r="S83" s="186"/>
      <c r="U83" s="186"/>
      <c r="V83" s="160"/>
    </row>
    <row r="84" spans="3:22" x14ac:dyDescent="0.25">
      <c r="C84" s="189" t="s">
        <v>51</v>
      </c>
      <c r="D84" s="181"/>
      <c r="E84" s="182"/>
      <c r="F84" s="186"/>
      <c r="G84" s="186"/>
      <c r="H84" s="186"/>
      <c r="I84" s="186"/>
      <c r="J84" s="186"/>
      <c r="K84" s="186"/>
      <c r="L84" s="186"/>
      <c r="M84" s="186"/>
      <c r="N84" s="186"/>
      <c r="O84" s="186"/>
      <c r="P84" s="186"/>
      <c r="Q84" s="186"/>
      <c r="R84" s="186"/>
      <c r="S84" s="186"/>
      <c r="U84" s="186"/>
      <c r="V84" s="160"/>
    </row>
    <row r="85" spans="3:22" x14ac:dyDescent="0.25">
      <c r="C85" s="189" t="s">
        <v>52</v>
      </c>
      <c r="D85" s="181"/>
      <c r="E85" s="182"/>
      <c r="F85" s="186"/>
      <c r="G85" s="186"/>
      <c r="H85" s="186"/>
      <c r="I85" s="186"/>
      <c r="J85" s="186"/>
      <c r="K85" s="186"/>
      <c r="L85" s="186"/>
      <c r="M85" s="186"/>
      <c r="N85" s="186"/>
      <c r="O85" s="186"/>
      <c r="P85" s="186"/>
      <c r="Q85" s="186"/>
      <c r="R85" s="186"/>
      <c r="S85" s="186"/>
      <c r="U85" s="186"/>
      <c r="V85" s="160"/>
    </row>
    <row r="86" spans="3:22" x14ac:dyDescent="0.25">
      <c r="C86" s="189" t="s">
        <v>53</v>
      </c>
      <c r="D86" s="181"/>
      <c r="E86" s="182"/>
      <c r="F86" s="186"/>
      <c r="G86" s="186"/>
      <c r="H86" s="186"/>
      <c r="I86" s="186"/>
      <c r="J86" s="186"/>
      <c r="K86" s="186"/>
      <c r="L86" s="186"/>
      <c r="M86" s="186"/>
      <c r="N86" s="186"/>
      <c r="O86" s="186"/>
      <c r="P86" s="186"/>
      <c r="Q86" s="186"/>
      <c r="R86" s="186"/>
      <c r="S86" s="186"/>
      <c r="U86" s="186"/>
      <c r="V86" s="160"/>
    </row>
    <row r="87" spans="3:22" x14ac:dyDescent="0.25">
      <c r="C87" s="189" t="s">
        <v>54</v>
      </c>
      <c r="D87" s="181"/>
      <c r="E87" s="182"/>
      <c r="F87" s="186"/>
      <c r="G87" s="186"/>
      <c r="H87" s="186"/>
      <c r="I87" s="186"/>
      <c r="J87" s="186"/>
      <c r="K87" s="186"/>
      <c r="L87" s="186"/>
      <c r="M87" s="186"/>
      <c r="N87" s="186"/>
      <c r="O87" s="186"/>
      <c r="P87" s="186"/>
      <c r="Q87" s="186"/>
      <c r="R87" s="186"/>
      <c r="S87" s="186"/>
      <c r="U87" s="186"/>
      <c r="V87" s="160"/>
    </row>
    <row r="88" spans="3:22" x14ac:dyDescent="0.25">
      <c r="C88" s="189"/>
      <c r="D88" s="181"/>
      <c r="E88" s="182"/>
      <c r="F88" s="186"/>
      <c r="G88" s="186"/>
      <c r="H88" s="186"/>
      <c r="I88" s="186"/>
      <c r="J88" s="186"/>
      <c r="K88" s="186"/>
      <c r="L88" s="186"/>
      <c r="M88" s="186"/>
      <c r="N88" s="186"/>
      <c r="O88" s="186"/>
      <c r="P88" s="186"/>
      <c r="Q88" s="186"/>
      <c r="R88" s="186"/>
      <c r="S88" s="186"/>
      <c r="U88" s="186"/>
      <c r="V88" s="160"/>
    </row>
    <row r="89" spans="3:22" x14ac:dyDescent="0.25">
      <c r="C89" s="189" t="s">
        <v>55</v>
      </c>
      <c r="D89" s="181"/>
      <c r="E89" s="182"/>
      <c r="F89" s="186"/>
      <c r="G89" s="186"/>
      <c r="H89" s="186"/>
      <c r="I89" s="186"/>
      <c r="J89" s="186"/>
      <c r="K89" s="186"/>
      <c r="L89" s="186"/>
      <c r="M89" s="186"/>
      <c r="N89" s="186"/>
      <c r="O89" s="186"/>
      <c r="P89" s="186"/>
      <c r="Q89" s="186"/>
      <c r="R89" s="186"/>
      <c r="S89" s="186"/>
      <c r="U89" s="186"/>
      <c r="V89" s="160"/>
    </row>
    <row r="90" spans="3:22" x14ac:dyDescent="0.25">
      <c r="C90" s="189" t="s">
        <v>56</v>
      </c>
      <c r="D90" s="181"/>
      <c r="E90" s="182"/>
      <c r="F90" s="186"/>
      <c r="G90" s="186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U90" s="186"/>
      <c r="V90" s="160"/>
    </row>
    <row r="91" spans="3:22" x14ac:dyDescent="0.25">
      <c r="C91" s="189" t="s">
        <v>153</v>
      </c>
      <c r="D91" s="181"/>
      <c r="E91" s="182"/>
      <c r="F91" s="186"/>
      <c r="G91" s="186"/>
      <c r="H91" s="186"/>
      <c r="I91" s="186"/>
      <c r="J91" s="186"/>
      <c r="K91" s="186"/>
      <c r="L91" s="186"/>
      <c r="M91" s="186"/>
      <c r="N91" s="186"/>
      <c r="O91" s="186"/>
      <c r="P91" s="186"/>
      <c r="Q91" s="186"/>
      <c r="R91" s="186"/>
      <c r="S91" s="186"/>
      <c r="U91" s="186"/>
      <c r="V91" s="160"/>
    </row>
    <row r="92" spans="3:22" x14ac:dyDescent="0.25">
      <c r="C92" s="189" t="s">
        <v>50</v>
      </c>
      <c r="D92" s="181"/>
      <c r="E92" s="182"/>
      <c r="F92" s="186"/>
      <c r="G92" s="186"/>
      <c r="H92" s="186"/>
      <c r="I92" s="186"/>
      <c r="J92" s="186"/>
      <c r="K92" s="186"/>
      <c r="L92" s="186"/>
      <c r="M92" s="186"/>
      <c r="N92" s="186"/>
      <c r="O92" s="186"/>
      <c r="P92" s="186"/>
      <c r="Q92" s="186"/>
      <c r="R92" s="186"/>
      <c r="S92" s="186"/>
      <c r="U92" s="186"/>
      <c r="V92" s="160"/>
    </row>
    <row r="93" spans="3:22" x14ac:dyDescent="0.25">
      <c r="C93" s="187"/>
      <c r="D93" s="181"/>
      <c r="E93" s="182"/>
      <c r="F93" s="186"/>
      <c r="G93" s="186"/>
      <c r="H93" s="186"/>
      <c r="I93" s="186"/>
      <c r="J93" s="186"/>
      <c r="K93" s="186"/>
      <c r="L93" s="186"/>
      <c r="M93" s="186"/>
      <c r="N93" s="186"/>
      <c r="O93" s="186"/>
      <c r="P93" s="186"/>
      <c r="Q93" s="186"/>
      <c r="R93" s="186"/>
      <c r="S93" s="186"/>
      <c r="U93" s="186"/>
      <c r="V93" s="160"/>
    </row>
    <row r="94" spans="3:22" x14ac:dyDescent="0.25">
      <c r="C94" s="187"/>
      <c r="D94" s="181"/>
      <c r="E94" s="182"/>
      <c r="F94" s="186"/>
      <c r="G94" s="186"/>
      <c r="H94" s="186"/>
      <c r="I94" s="186"/>
      <c r="J94" s="186"/>
      <c r="K94" s="186"/>
      <c r="L94" s="186"/>
      <c r="M94" s="186"/>
      <c r="N94" s="186"/>
      <c r="O94" s="186"/>
      <c r="P94" s="186"/>
      <c r="Q94" s="186"/>
      <c r="R94" s="186"/>
      <c r="S94" s="186"/>
      <c r="U94" s="186"/>
      <c r="V94" s="160"/>
    </row>
    <row r="95" spans="3:22" x14ac:dyDescent="0.25">
      <c r="C95" s="187"/>
      <c r="D95" s="181"/>
      <c r="E95" s="182"/>
      <c r="F95" s="186"/>
      <c r="G95" s="186"/>
      <c r="H95" s="186"/>
      <c r="I95" s="186"/>
      <c r="J95" s="186"/>
      <c r="K95" s="186"/>
      <c r="L95" s="186"/>
      <c r="M95" s="186"/>
      <c r="N95" s="186"/>
      <c r="O95" s="186"/>
      <c r="P95" s="186"/>
      <c r="Q95" s="186"/>
      <c r="R95" s="186"/>
      <c r="S95" s="186"/>
      <c r="U95" s="186"/>
      <c r="V95" s="160"/>
    </row>
    <row r="96" spans="3:22" x14ac:dyDescent="0.25">
      <c r="C96" s="187"/>
      <c r="D96" s="181"/>
      <c r="E96" s="182"/>
      <c r="F96" s="186"/>
      <c r="G96" s="186"/>
      <c r="H96" s="186"/>
      <c r="I96" s="186"/>
      <c r="J96" s="186"/>
      <c r="K96" s="186"/>
      <c r="L96" s="186"/>
      <c r="M96" s="186"/>
      <c r="N96" s="186"/>
      <c r="O96" s="186"/>
      <c r="P96" s="186"/>
      <c r="Q96" s="186"/>
      <c r="R96" s="186"/>
      <c r="S96" s="186"/>
      <c r="U96" s="186"/>
      <c r="V96" s="160"/>
    </row>
    <row r="97" spans="3:22" x14ac:dyDescent="0.25">
      <c r="C97" s="187"/>
      <c r="D97" s="181"/>
      <c r="E97" s="182"/>
      <c r="F97" s="186"/>
      <c r="G97" s="186"/>
      <c r="H97" s="186"/>
      <c r="I97" s="186"/>
      <c r="J97" s="186"/>
      <c r="K97" s="186"/>
      <c r="L97" s="186"/>
      <c r="M97" s="186"/>
      <c r="N97" s="186"/>
      <c r="O97" s="186"/>
      <c r="P97" s="186"/>
      <c r="Q97" s="186"/>
      <c r="R97" s="186"/>
      <c r="S97" s="186"/>
      <c r="U97" s="186"/>
      <c r="V97" s="160"/>
    </row>
    <row r="98" spans="3:22" x14ac:dyDescent="0.25">
      <c r="C98" s="187"/>
      <c r="D98" s="181"/>
      <c r="E98" s="182"/>
      <c r="F98" s="186"/>
      <c r="G98" s="186"/>
      <c r="H98" s="186"/>
      <c r="I98" s="186"/>
      <c r="J98" s="186"/>
      <c r="K98" s="186"/>
      <c r="L98" s="186"/>
      <c r="M98" s="186"/>
      <c r="N98" s="186"/>
      <c r="O98" s="186"/>
      <c r="P98" s="186"/>
      <c r="Q98" s="186"/>
      <c r="R98" s="186"/>
      <c r="S98" s="186"/>
      <c r="U98" s="186"/>
      <c r="V98" s="160"/>
    </row>
    <row r="99" spans="3:22" x14ac:dyDescent="0.25">
      <c r="C99" s="187"/>
      <c r="D99" s="181"/>
      <c r="E99" s="182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6"/>
      <c r="Q99" s="186"/>
      <c r="R99" s="186"/>
      <c r="S99" s="186"/>
      <c r="U99" s="186"/>
      <c r="V99" s="160"/>
    </row>
    <row r="100" spans="3:22" x14ac:dyDescent="0.25">
      <c r="C100" s="187"/>
      <c r="D100" s="181"/>
      <c r="E100" s="182"/>
      <c r="F100" s="186"/>
      <c r="G100" s="186"/>
      <c r="H100" s="186"/>
      <c r="I100" s="186"/>
      <c r="J100" s="186"/>
      <c r="K100" s="186"/>
      <c r="L100" s="186"/>
      <c r="M100" s="186"/>
      <c r="N100" s="186"/>
      <c r="O100" s="186"/>
      <c r="P100" s="186"/>
      <c r="Q100" s="186"/>
      <c r="R100" s="186"/>
      <c r="S100" s="186"/>
      <c r="U100" s="186"/>
      <c r="V100" s="160"/>
    </row>
    <row r="101" spans="3:22" x14ac:dyDescent="0.25">
      <c r="C101" s="187"/>
      <c r="D101" s="181"/>
      <c r="E101" s="182"/>
      <c r="F101" s="186"/>
      <c r="G101" s="186"/>
      <c r="H101" s="186"/>
      <c r="I101" s="186"/>
      <c r="J101" s="186"/>
      <c r="K101" s="186"/>
      <c r="L101" s="186"/>
      <c r="M101" s="186"/>
      <c r="N101" s="186"/>
      <c r="O101" s="186"/>
      <c r="P101" s="186"/>
      <c r="Q101" s="186"/>
      <c r="R101" s="186"/>
      <c r="S101" s="186"/>
      <c r="U101" s="186"/>
      <c r="V101" s="160"/>
    </row>
    <row r="102" spans="3:22" x14ac:dyDescent="0.25">
      <c r="C102" s="187"/>
      <c r="D102" s="181"/>
      <c r="E102" s="182"/>
      <c r="F102" s="186"/>
      <c r="G102" s="186"/>
      <c r="H102" s="186"/>
      <c r="I102" s="186"/>
      <c r="J102" s="186"/>
      <c r="K102" s="186"/>
      <c r="L102" s="186"/>
      <c r="M102" s="186"/>
      <c r="N102" s="186"/>
      <c r="O102" s="186"/>
      <c r="P102" s="186"/>
      <c r="Q102" s="186"/>
      <c r="R102" s="186"/>
      <c r="S102" s="186"/>
      <c r="U102" s="186"/>
      <c r="V102" s="160"/>
    </row>
    <row r="103" spans="3:22" x14ac:dyDescent="0.25">
      <c r="C103" s="187"/>
      <c r="D103" s="181"/>
      <c r="E103" s="182"/>
      <c r="F103" s="186"/>
      <c r="G103" s="186"/>
      <c r="H103" s="186"/>
      <c r="I103" s="186"/>
      <c r="J103" s="186"/>
      <c r="K103" s="186"/>
      <c r="L103" s="186"/>
      <c r="M103" s="186"/>
      <c r="N103" s="186"/>
      <c r="O103" s="186"/>
      <c r="P103" s="186"/>
      <c r="Q103" s="186"/>
      <c r="R103" s="186"/>
      <c r="S103" s="186"/>
      <c r="U103" s="186"/>
      <c r="V103" s="160"/>
    </row>
    <row r="104" spans="3:22" x14ac:dyDescent="0.25">
      <c r="C104" s="187"/>
      <c r="D104" s="181"/>
      <c r="E104" s="182"/>
      <c r="F104" s="186"/>
      <c r="G104" s="186"/>
      <c r="H104" s="186"/>
      <c r="I104" s="186"/>
      <c r="J104" s="186"/>
      <c r="K104" s="186"/>
      <c r="L104" s="186"/>
      <c r="M104" s="186"/>
      <c r="N104" s="186"/>
      <c r="O104" s="186"/>
      <c r="P104" s="186"/>
      <c r="Q104" s="186"/>
      <c r="R104" s="186"/>
      <c r="S104" s="186"/>
      <c r="U104" s="186"/>
      <c r="V104" s="160"/>
    </row>
    <row r="105" spans="3:22" x14ac:dyDescent="0.25">
      <c r="C105" s="187"/>
      <c r="D105" s="181"/>
      <c r="E105" s="182"/>
      <c r="F105" s="186"/>
      <c r="G105" s="186"/>
      <c r="H105" s="186"/>
      <c r="I105" s="186"/>
      <c r="J105" s="186"/>
      <c r="K105" s="186"/>
      <c r="L105" s="186"/>
      <c r="M105" s="186"/>
      <c r="N105" s="186"/>
      <c r="O105" s="186"/>
      <c r="P105" s="186"/>
      <c r="Q105" s="186"/>
      <c r="R105" s="186"/>
      <c r="S105" s="186"/>
      <c r="U105" s="186"/>
      <c r="V105" s="160"/>
    </row>
    <row r="106" spans="3:22" x14ac:dyDescent="0.25">
      <c r="C106" s="187"/>
      <c r="D106" s="181"/>
      <c r="E106" s="182"/>
      <c r="F106" s="186"/>
      <c r="G106" s="186"/>
      <c r="H106" s="186"/>
      <c r="I106" s="186"/>
      <c r="J106" s="186"/>
      <c r="K106" s="186"/>
      <c r="L106" s="186"/>
      <c r="M106" s="186"/>
      <c r="N106" s="186"/>
      <c r="O106" s="186"/>
      <c r="P106" s="186"/>
      <c r="Q106" s="186"/>
      <c r="R106" s="186"/>
      <c r="S106" s="186"/>
      <c r="U106" s="186"/>
      <c r="V106" s="160"/>
    </row>
    <row r="107" spans="3:22" x14ac:dyDescent="0.25">
      <c r="C107" s="187"/>
      <c r="D107" s="181"/>
      <c r="E107" s="182"/>
      <c r="F107" s="186"/>
      <c r="G107" s="186"/>
      <c r="H107" s="186"/>
      <c r="I107" s="186"/>
      <c r="J107" s="186"/>
      <c r="K107" s="186"/>
      <c r="L107" s="186"/>
      <c r="M107" s="186"/>
      <c r="N107" s="186"/>
      <c r="O107" s="186"/>
      <c r="P107" s="186"/>
      <c r="Q107" s="186"/>
      <c r="R107" s="186"/>
      <c r="S107" s="186"/>
      <c r="U107" s="186"/>
      <c r="V107" s="160"/>
    </row>
    <row r="108" spans="3:22" x14ac:dyDescent="0.25">
      <c r="C108" s="187"/>
      <c r="D108" s="181"/>
      <c r="E108" s="182"/>
      <c r="F108" s="186"/>
      <c r="G108" s="186"/>
      <c r="H108" s="186"/>
      <c r="I108" s="186"/>
      <c r="J108" s="186"/>
      <c r="K108" s="186"/>
      <c r="L108" s="186"/>
      <c r="M108" s="186"/>
      <c r="N108" s="186"/>
      <c r="O108" s="186"/>
      <c r="P108" s="186"/>
      <c r="Q108" s="186"/>
      <c r="R108" s="186"/>
      <c r="S108" s="186"/>
      <c r="U108" s="186"/>
      <c r="V108" s="160"/>
    </row>
    <row r="109" spans="3:22" x14ac:dyDescent="0.25">
      <c r="C109" s="187"/>
      <c r="D109" s="181"/>
      <c r="E109" s="182"/>
      <c r="F109" s="186"/>
      <c r="G109" s="186"/>
      <c r="H109" s="186"/>
      <c r="I109" s="186"/>
      <c r="J109" s="186"/>
      <c r="K109" s="186"/>
      <c r="L109" s="186"/>
      <c r="M109" s="186"/>
      <c r="N109" s="186"/>
      <c r="O109" s="186"/>
      <c r="P109" s="186"/>
      <c r="Q109" s="186"/>
      <c r="R109" s="186"/>
      <c r="S109" s="186"/>
      <c r="U109" s="186"/>
      <c r="V109" s="160"/>
    </row>
    <row r="110" spans="3:22" x14ac:dyDescent="0.25">
      <c r="C110" s="187"/>
      <c r="D110" s="181"/>
      <c r="E110" s="182"/>
      <c r="F110" s="186"/>
      <c r="G110" s="186"/>
      <c r="H110" s="186"/>
      <c r="I110" s="186"/>
      <c r="J110" s="186"/>
      <c r="K110" s="186"/>
      <c r="L110" s="186"/>
      <c r="M110" s="186"/>
      <c r="N110" s="186"/>
      <c r="O110" s="186"/>
      <c r="P110" s="186"/>
      <c r="Q110" s="186"/>
      <c r="R110" s="186"/>
      <c r="S110" s="186"/>
      <c r="U110" s="186"/>
      <c r="V110" s="160"/>
    </row>
    <row r="111" spans="3:22" x14ac:dyDescent="0.25">
      <c r="C111" s="187"/>
      <c r="D111" s="181"/>
      <c r="E111" s="182"/>
      <c r="F111" s="186"/>
      <c r="G111" s="186"/>
      <c r="H111" s="186"/>
      <c r="I111" s="186"/>
      <c r="J111" s="186"/>
      <c r="K111" s="186"/>
      <c r="L111" s="186"/>
      <c r="M111" s="186"/>
      <c r="N111" s="186"/>
      <c r="O111" s="186"/>
      <c r="P111" s="186"/>
      <c r="Q111" s="186"/>
      <c r="R111" s="186"/>
      <c r="S111" s="186"/>
      <c r="U111" s="186"/>
      <c r="V111" s="160"/>
    </row>
    <row r="112" spans="3:22" x14ac:dyDescent="0.25">
      <c r="C112" s="187"/>
      <c r="D112" s="181"/>
      <c r="E112" s="182"/>
      <c r="F112" s="186"/>
      <c r="G112" s="186"/>
      <c r="H112" s="186"/>
      <c r="I112" s="186"/>
      <c r="J112" s="186"/>
      <c r="K112" s="186"/>
      <c r="L112" s="186"/>
      <c r="M112" s="186"/>
      <c r="N112" s="186"/>
      <c r="O112" s="186"/>
      <c r="P112" s="186"/>
      <c r="Q112" s="186"/>
      <c r="R112" s="186"/>
      <c r="S112" s="186"/>
      <c r="U112" s="186"/>
      <c r="V112" s="160"/>
    </row>
    <row r="113" spans="3:22" x14ac:dyDescent="0.25">
      <c r="C113" s="187"/>
      <c r="D113" s="181"/>
      <c r="E113" s="182"/>
      <c r="F113" s="186"/>
      <c r="G113" s="186"/>
      <c r="H113" s="186"/>
      <c r="I113" s="186"/>
      <c r="J113" s="186"/>
      <c r="K113" s="186"/>
      <c r="L113" s="186"/>
      <c r="M113" s="186"/>
      <c r="N113" s="186"/>
      <c r="O113" s="186"/>
      <c r="P113" s="186"/>
      <c r="Q113" s="186"/>
      <c r="R113" s="186"/>
      <c r="S113" s="186"/>
      <c r="U113" s="186"/>
      <c r="V113" s="160"/>
    </row>
    <row r="114" spans="3:22" x14ac:dyDescent="0.25">
      <c r="C114" s="187"/>
      <c r="D114" s="181"/>
      <c r="E114" s="182"/>
      <c r="F114" s="186"/>
      <c r="G114" s="186"/>
      <c r="H114" s="186"/>
      <c r="I114" s="186"/>
      <c r="J114" s="186"/>
      <c r="K114" s="186"/>
      <c r="L114" s="186"/>
      <c r="M114" s="186"/>
      <c r="N114" s="186"/>
      <c r="O114" s="186"/>
      <c r="P114" s="186"/>
      <c r="Q114" s="186"/>
      <c r="R114" s="186"/>
      <c r="S114" s="186"/>
      <c r="U114" s="186"/>
      <c r="V114" s="160"/>
    </row>
    <row r="115" spans="3:22" x14ac:dyDescent="0.25">
      <c r="C115" s="187"/>
      <c r="D115" s="181"/>
      <c r="E115" s="182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186"/>
      <c r="S115" s="186"/>
      <c r="U115" s="186"/>
      <c r="V115" s="160"/>
    </row>
    <row r="116" spans="3:22" x14ac:dyDescent="0.25">
      <c r="C116" s="187"/>
      <c r="D116" s="181"/>
      <c r="E116" s="182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186"/>
      <c r="S116" s="186"/>
      <c r="U116" s="186"/>
      <c r="V116" s="160"/>
    </row>
    <row r="117" spans="3:22" x14ac:dyDescent="0.25">
      <c r="C117" s="187"/>
      <c r="D117" s="181"/>
      <c r="E117" s="182"/>
      <c r="F117" s="186"/>
      <c r="G117" s="186"/>
      <c r="H117" s="186"/>
      <c r="I117" s="186"/>
      <c r="J117" s="186"/>
      <c r="K117" s="186"/>
      <c r="L117" s="186"/>
      <c r="M117" s="186"/>
      <c r="N117" s="186"/>
      <c r="O117" s="186"/>
      <c r="P117" s="186"/>
      <c r="Q117" s="186"/>
      <c r="R117" s="186"/>
      <c r="S117" s="186"/>
      <c r="U117" s="186"/>
      <c r="V117" s="160"/>
    </row>
    <row r="118" spans="3:22" x14ac:dyDescent="0.25">
      <c r="C118" s="187"/>
      <c r="D118" s="181"/>
      <c r="E118" s="182"/>
      <c r="F118" s="186"/>
      <c r="G118" s="186"/>
      <c r="H118" s="186"/>
      <c r="I118" s="186"/>
      <c r="J118" s="186"/>
      <c r="K118" s="186"/>
      <c r="L118" s="186"/>
      <c r="M118" s="186"/>
      <c r="N118" s="186"/>
      <c r="O118" s="186"/>
      <c r="P118" s="186"/>
      <c r="Q118" s="186"/>
      <c r="R118" s="186"/>
      <c r="S118" s="186"/>
      <c r="U118" s="186"/>
      <c r="V118" s="160"/>
    </row>
    <row r="119" spans="3:22" x14ac:dyDescent="0.25">
      <c r="C119" s="187"/>
      <c r="D119" s="181"/>
      <c r="E119" s="182"/>
      <c r="F119" s="186"/>
      <c r="G119" s="186"/>
      <c r="H119" s="186"/>
      <c r="I119" s="186"/>
      <c r="J119" s="186"/>
      <c r="K119" s="186"/>
      <c r="L119" s="186"/>
      <c r="M119" s="186"/>
      <c r="N119" s="186"/>
      <c r="O119" s="186"/>
      <c r="P119" s="186"/>
      <c r="Q119" s="186"/>
      <c r="R119" s="186"/>
      <c r="S119" s="186"/>
      <c r="U119" s="186"/>
      <c r="V119" s="160"/>
    </row>
    <row r="120" spans="3:22" x14ac:dyDescent="0.25">
      <c r="C120" s="187"/>
      <c r="D120" s="181"/>
      <c r="E120" s="182"/>
      <c r="F120" s="186"/>
      <c r="G120" s="186"/>
      <c r="H120" s="186"/>
      <c r="I120" s="186"/>
      <c r="J120" s="186"/>
      <c r="K120" s="186"/>
      <c r="L120" s="186"/>
      <c r="M120" s="186"/>
      <c r="N120" s="186"/>
      <c r="O120" s="186"/>
      <c r="P120" s="186"/>
      <c r="Q120" s="186"/>
      <c r="R120" s="186"/>
      <c r="S120" s="186"/>
      <c r="U120" s="186"/>
      <c r="V120" s="160"/>
    </row>
    <row r="121" spans="3:22" x14ac:dyDescent="0.25">
      <c r="C121" s="187"/>
      <c r="D121" s="181"/>
      <c r="E121" s="182"/>
      <c r="F121" s="186"/>
      <c r="G121" s="186"/>
      <c r="H121" s="186"/>
      <c r="I121" s="186"/>
      <c r="J121" s="186"/>
      <c r="K121" s="186"/>
      <c r="L121" s="186"/>
      <c r="M121" s="186"/>
      <c r="N121" s="186"/>
      <c r="O121" s="186"/>
      <c r="P121" s="186"/>
      <c r="Q121" s="186"/>
      <c r="R121" s="186"/>
      <c r="S121" s="186"/>
      <c r="U121" s="186"/>
      <c r="V121" s="160"/>
    </row>
    <row r="122" spans="3:22" x14ac:dyDescent="0.25">
      <c r="C122" s="187"/>
      <c r="D122" s="181"/>
      <c r="E122" s="182"/>
      <c r="F122" s="186"/>
      <c r="G122" s="186"/>
      <c r="H122" s="186"/>
      <c r="I122" s="186"/>
      <c r="J122" s="186"/>
      <c r="K122" s="186"/>
      <c r="L122" s="186"/>
      <c r="M122" s="186"/>
      <c r="N122" s="186"/>
      <c r="O122" s="186"/>
      <c r="P122" s="186"/>
      <c r="Q122" s="186"/>
      <c r="R122" s="186"/>
      <c r="S122" s="186"/>
      <c r="U122" s="186"/>
      <c r="V122" s="160"/>
    </row>
    <row r="123" spans="3:22" x14ac:dyDescent="0.25">
      <c r="C123" s="187"/>
      <c r="D123" s="181"/>
      <c r="E123" s="182"/>
      <c r="F123" s="186"/>
      <c r="G123" s="186"/>
      <c r="H123" s="186"/>
      <c r="I123" s="186"/>
      <c r="J123" s="186"/>
      <c r="K123" s="186"/>
      <c r="L123" s="186"/>
      <c r="M123" s="186"/>
      <c r="N123" s="186"/>
      <c r="O123" s="186"/>
      <c r="P123" s="186"/>
      <c r="Q123" s="186"/>
      <c r="R123" s="186"/>
      <c r="S123" s="186"/>
      <c r="U123" s="186"/>
      <c r="V123" s="160"/>
    </row>
    <row r="124" spans="3:22" x14ac:dyDescent="0.25">
      <c r="C124" s="187"/>
      <c r="D124" s="181"/>
      <c r="E124" s="182"/>
      <c r="F124" s="186"/>
      <c r="G124" s="186"/>
      <c r="H124" s="186"/>
      <c r="I124" s="186"/>
      <c r="J124" s="186"/>
      <c r="K124" s="186"/>
      <c r="L124" s="186"/>
      <c r="M124" s="186"/>
      <c r="N124" s="186"/>
      <c r="O124" s="186"/>
      <c r="P124" s="186"/>
      <c r="Q124" s="186"/>
      <c r="R124" s="186"/>
      <c r="S124" s="186"/>
      <c r="U124" s="186"/>
      <c r="V124" s="160"/>
    </row>
    <row r="125" spans="3:22" x14ac:dyDescent="0.25">
      <c r="C125" s="187"/>
      <c r="D125" s="181"/>
      <c r="E125" s="182"/>
      <c r="F125" s="186"/>
      <c r="G125" s="186"/>
      <c r="H125" s="186"/>
      <c r="I125" s="186"/>
      <c r="J125" s="186"/>
      <c r="K125" s="186"/>
      <c r="L125" s="186"/>
      <c r="M125" s="186"/>
      <c r="N125" s="186"/>
      <c r="O125" s="186"/>
      <c r="P125" s="186"/>
      <c r="Q125" s="186"/>
      <c r="R125" s="186"/>
      <c r="S125" s="186"/>
      <c r="U125" s="186"/>
      <c r="V125" s="160"/>
    </row>
    <row r="126" spans="3:22" x14ac:dyDescent="0.25">
      <c r="C126" s="187"/>
      <c r="D126" s="181"/>
      <c r="E126" s="182"/>
      <c r="F126" s="186"/>
      <c r="G126" s="186"/>
      <c r="H126" s="186"/>
      <c r="I126" s="186"/>
      <c r="J126" s="186"/>
      <c r="K126" s="186"/>
      <c r="L126" s="186"/>
      <c r="M126" s="186"/>
      <c r="N126" s="186"/>
      <c r="O126" s="186"/>
      <c r="P126" s="186"/>
      <c r="Q126" s="186"/>
      <c r="R126" s="186"/>
      <c r="S126" s="186"/>
      <c r="U126" s="186"/>
      <c r="V126" s="160"/>
    </row>
    <row r="127" spans="3:22" x14ac:dyDescent="0.25">
      <c r="C127" s="187"/>
      <c r="D127" s="181"/>
      <c r="E127" s="182"/>
      <c r="F127" s="186"/>
      <c r="G127" s="186"/>
      <c r="H127" s="186"/>
      <c r="I127" s="186"/>
      <c r="J127" s="186"/>
      <c r="K127" s="186"/>
      <c r="L127" s="186"/>
      <c r="M127" s="186"/>
      <c r="N127" s="186"/>
      <c r="O127" s="186"/>
      <c r="P127" s="186"/>
      <c r="Q127" s="186"/>
      <c r="R127" s="186"/>
      <c r="S127" s="186"/>
      <c r="U127" s="186"/>
      <c r="V127" s="160"/>
    </row>
    <row r="128" spans="3:22" x14ac:dyDescent="0.25">
      <c r="C128" s="187"/>
      <c r="D128" s="181"/>
      <c r="E128" s="182"/>
      <c r="F128" s="186"/>
      <c r="G128" s="186"/>
      <c r="H128" s="186"/>
      <c r="I128" s="186"/>
      <c r="J128" s="186"/>
      <c r="K128" s="186"/>
      <c r="L128" s="186"/>
      <c r="M128" s="186"/>
      <c r="N128" s="186"/>
      <c r="O128" s="186"/>
      <c r="P128" s="186"/>
      <c r="Q128" s="186"/>
      <c r="R128" s="186"/>
      <c r="S128" s="186"/>
      <c r="U128" s="186"/>
      <c r="V128" s="160"/>
    </row>
    <row r="129" spans="3:22" x14ac:dyDescent="0.25">
      <c r="C129" s="187"/>
      <c r="D129" s="181"/>
      <c r="E129" s="182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U129" s="186"/>
      <c r="V129" s="160"/>
    </row>
    <row r="130" spans="3:22" x14ac:dyDescent="0.25">
      <c r="C130" s="187"/>
      <c r="D130" s="181"/>
      <c r="E130" s="182"/>
      <c r="F130" s="186"/>
      <c r="G130" s="186"/>
      <c r="H130" s="186"/>
      <c r="I130" s="186"/>
      <c r="J130" s="186"/>
      <c r="K130" s="186"/>
      <c r="L130" s="186"/>
      <c r="M130" s="186"/>
      <c r="N130" s="186"/>
      <c r="O130" s="186"/>
      <c r="P130" s="186"/>
      <c r="Q130" s="186"/>
      <c r="R130" s="186"/>
      <c r="S130" s="186"/>
      <c r="U130" s="186"/>
      <c r="V130" s="160"/>
    </row>
    <row r="131" spans="3:22" x14ac:dyDescent="0.25">
      <c r="C131" s="187"/>
      <c r="D131" s="181"/>
      <c r="E131" s="182"/>
      <c r="F131" s="186"/>
      <c r="G131" s="186"/>
      <c r="H131" s="186"/>
      <c r="I131" s="186"/>
      <c r="J131" s="186"/>
      <c r="K131" s="186"/>
      <c r="L131" s="186"/>
      <c r="M131" s="186"/>
      <c r="N131" s="186"/>
      <c r="O131" s="186"/>
      <c r="P131" s="186"/>
      <c r="Q131" s="186"/>
      <c r="R131" s="186"/>
      <c r="S131" s="186"/>
      <c r="U131" s="186"/>
      <c r="V131" s="160"/>
    </row>
    <row r="132" spans="3:22" x14ac:dyDescent="0.25">
      <c r="C132" s="187"/>
      <c r="D132" s="181"/>
      <c r="E132" s="182"/>
      <c r="F132" s="186"/>
      <c r="G132" s="186"/>
      <c r="H132" s="186"/>
      <c r="I132" s="186"/>
      <c r="J132" s="186"/>
      <c r="K132" s="186"/>
      <c r="L132" s="186"/>
      <c r="M132" s="186"/>
      <c r="N132" s="186"/>
      <c r="O132" s="186"/>
      <c r="P132" s="186"/>
      <c r="Q132" s="186"/>
      <c r="R132" s="186"/>
      <c r="S132" s="186"/>
      <c r="U132" s="186"/>
      <c r="V132" s="160"/>
    </row>
    <row r="133" spans="3:22" x14ac:dyDescent="0.25">
      <c r="C133" s="187"/>
      <c r="D133" s="181"/>
      <c r="E133" s="182"/>
      <c r="F133" s="186"/>
      <c r="G133" s="186"/>
      <c r="H133" s="186"/>
      <c r="I133" s="186"/>
      <c r="J133" s="186"/>
      <c r="K133" s="186"/>
      <c r="L133" s="186"/>
      <c r="M133" s="186"/>
      <c r="N133" s="186"/>
      <c r="O133" s="186"/>
      <c r="P133" s="186"/>
      <c r="Q133" s="186"/>
      <c r="R133" s="186"/>
      <c r="S133" s="186"/>
      <c r="U133" s="186"/>
      <c r="V133" s="160"/>
    </row>
    <row r="134" spans="3:22" x14ac:dyDescent="0.25">
      <c r="C134" s="187"/>
      <c r="D134" s="181"/>
      <c r="E134" s="182"/>
      <c r="F134" s="186"/>
      <c r="G134" s="186"/>
      <c r="H134" s="186"/>
      <c r="I134" s="186"/>
      <c r="J134" s="186"/>
      <c r="K134" s="186"/>
      <c r="L134" s="186"/>
      <c r="M134" s="186"/>
      <c r="N134" s="186"/>
      <c r="O134" s="186"/>
      <c r="P134" s="186"/>
      <c r="Q134" s="186"/>
      <c r="R134" s="186"/>
      <c r="S134" s="186"/>
      <c r="U134" s="186"/>
      <c r="V134" s="160"/>
    </row>
    <row r="135" spans="3:22" x14ac:dyDescent="0.25">
      <c r="C135" s="187"/>
      <c r="D135" s="181"/>
      <c r="E135" s="182"/>
      <c r="F135" s="186"/>
      <c r="G135" s="186"/>
      <c r="H135" s="186"/>
      <c r="I135" s="186"/>
      <c r="J135" s="186"/>
      <c r="K135" s="186"/>
      <c r="L135" s="186"/>
      <c r="M135" s="186"/>
      <c r="N135" s="186"/>
      <c r="O135" s="186"/>
      <c r="P135" s="186"/>
      <c r="Q135" s="186"/>
      <c r="R135" s="186"/>
      <c r="S135" s="186"/>
      <c r="U135" s="186"/>
      <c r="V135" s="160"/>
    </row>
    <row r="136" spans="3:22" x14ac:dyDescent="0.25">
      <c r="C136" s="187"/>
      <c r="D136" s="181"/>
      <c r="E136" s="182"/>
      <c r="F136" s="186"/>
      <c r="G136" s="186"/>
      <c r="H136" s="186"/>
      <c r="I136" s="186"/>
      <c r="J136" s="186"/>
      <c r="K136" s="186"/>
      <c r="L136" s="186"/>
      <c r="M136" s="186"/>
      <c r="N136" s="186"/>
      <c r="O136" s="186"/>
      <c r="P136" s="186"/>
      <c r="Q136" s="186"/>
      <c r="R136" s="186"/>
      <c r="S136" s="186"/>
      <c r="U136" s="186"/>
      <c r="V136" s="160"/>
    </row>
    <row r="137" spans="3:22" x14ac:dyDescent="0.25">
      <c r="C137" s="187"/>
      <c r="D137" s="181"/>
      <c r="E137" s="182"/>
      <c r="F137" s="186"/>
      <c r="G137" s="186"/>
      <c r="H137" s="186"/>
      <c r="I137" s="186"/>
      <c r="J137" s="186"/>
      <c r="K137" s="186"/>
      <c r="L137" s="186"/>
      <c r="M137" s="186"/>
      <c r="N137" s="186"/>
      <c r="O137" s="186"/>
      <c r="P137" s="186"/>
      <c r="Q137" s="186"/>
      <c r="R137" s="186"/>
      <c r="S137" s="186"/>
      <c r="U137" s="186"/>
      <c r="V137" s="160"/>
    </row>
    <row r="138" spans="3:22" x14ac:dyDescent="0.25">
      <c r="C138" s="187"/>
      <c r="D138" s="181"/>
      <c r="E138" s="182"/>
      <c r="F138" s="186"/>
      <c r="G138" s="186"/>
      <c r="H138" s="186"/>
      <c r="I138" s="186"/>
      <c r="J138" s="186"/>
      <c r="K138" s="186"/>
      <c r="L138" s="186"/>
      <c r="M138" s="186"/>
      <c r="N138" s="186"/>
      <c r="O138" s="186"/>
      <c r="P138" s="186"/>
      <c r="Q138" s="186"/>
      <c r="R138" s="186"/>
      <c r="S138" s="186"/>
      <c r="U138" s="186"/>
      <c r="V138" s="160"/>
    </row>
    <row r="139" spans="3:22" x14ac:dyDescent="0.25">
      <c r="C139" s="187"/>
      <c r="D139" s="181"/>
      <c r="E139" s="182"/>
      <c r="F139" s="186"/>
      <c r="G139" s="186"/>
      <c r="H139" s="186"/>
      <c r="I139" s="186"/>
      <c r="J139" s="186"/>
      <c r="K139" s="186"/>
      <c r="L139" s="186"/>
      <c r="M139" s="186"/>
      <c r="N139" s="186"/>
      <c r="O139" s="186"/>
      <c r="P139" s="186"/>
      <c r="Q139" s="186"/>
      <c r="R139" s="186"/>
      <c r="S139" s="186"/>
      <c r="U139" s="186"/>
      <c r="V139" s="160"/>
    </row>
    <row r="140" spans="3:22" x14ac:dyDescent="0.25">
      <c r="C140" s="187"/>
      <c r="D140" s="181"/>
      <c r="E140" s="182"/>
      <c r="F140" s="186"/>
      <c r="G140" s="186"/>
      <c r="H140" s="186"/>
      <c r="I140" s="186"/>
      <c r="J140" s="186"/>
      <c r="K140" s="186"/>
      <c r="L140" s="186"/>
      <c r="M140" s="186"/>
      <c r="N140" s="186"/>
      <c r="O140" s="186"/>
      <c r="P140" s="186"/>
      <c r="Q140" s="186"/>
      <c r="R140" s="186"/>
      <c r="S140" s="186"/>
      <c r="U140" s="186"/>
      <c r="V140" s="160"/>
    </row>
    <row r="141" spans="3:22" x14ac:dyDescent="0.25">
      <c r="C141" s="187"/>
      <c r="D141" s="181"/>
      <c r="E141" s="182"/>
      <c r="F141" s="186"/>
      <c r="G141" s="186"/>
      <c r="H141" s="186"/>
      <c r="I141" s="186"/>
      <c r="J141" s="186"/>
      <c r="K141" s="186"/>
      <c r="L141" s="186"/>
      <c r="M141" s="186"/>
      <c r="N141" s="186"/>
      <c r="O141" s="186"/>
      <c r="P141" s="186"/>
      <c r="Q141" s="186"/>
      <c r="R141" s="186"/>
      <c r="S141" s="186"/>
      <c r="U141" s="186"/>
      <c r="V141" s="160"/>
    </row>
    <row r="142" spans="3:22" x14ac:dyDescent="0.25">
      <c r="C142" s="187"/>
      <c r="D142" s="181"/>
      <c r="E142" s="182"/>
      <c r="F142" s="186"/>
      <c r="G142" s="186"/>
      <c r="H142" s="186"/>
      <c r="I142" s="186"/>
      <c r="J142" s="186"/>
      <c r="K142" s="186"/>
      <c r="L142" s="186"/>
      <c r="M142" s="186"/>
      <c r="N142" s="186"/>
      <c r="O142" s="186"/>
      <c r="P142" s="186"/>
      <c r="Q142" s="186"/>
      <c r="R142" s="186"/>
      <c r="S142" s="186"/>
      <c r="U142" s="186"/>
      <c r="V142" s="160"/>
    </row>
    <row r="143" spans="3:22" x14ac:dyDescent="0.25">
      <c r="C143" s="187"/>
      <c r="D143" s="181"/>
      <c r="E143" s="182"/>
      <c r="F143" s="186"/>
      <c r="G143" s="186"/>
      <c r="H143" s="186"/>
      <c r="I143" s="186"/>
      <c r="J143" s="186"/>
      <c r="K143" s="186"/>
      <c r="L143" s="186"/>
      <c r="M143" s="186"/>
      <c r="N143" s="186"/>
      <c r="O143" s="186"/>
      <c r="P143" s="186"/>
      <c r="Q143" s="186"/>
      <c r="R143" s="186"/>
      <c r="S143" s="186"/>
      <c r="U143" s="186"/>
      <c r="V143" s="160"/>
    </row>
    <row r="144" spans="3:22" x14ac:dyDescent="0.25">
      <c r="C144" s="187"/>
      <c r="D144" s="181"/>
      <c r="E144" s="182"/>
      <c r="F144" s="186"/>
      <c r="G144" s="186"/>
      <c r="H144" s="186"/>
      <c r="I144" s="186"/>
      <c r="J144" s="186"/>
      <c r="K144" s="186"/>
      <c r="L144" s="186"/>
      <c r="M144" s="186"/>
      <c r="N144" s="186"/>
      <c r="O144" s="186"/>
      <c r="P144" s="186"/>
      <c r="Q144" s="186"/>
      <c r="R144" s="186"/>
      <c r="S144" s="186"/>
      <c r="U144" s="186"/>
      <c r="V144" s="160"/>
    </row>
    <row r="145" spans="3:22" x14ac:dyDescent="0.25">
      <c r="C145" s="187"/>
      <c r="D145" s="181"/>
      <c r="E145" s="182"/>
      <c r="F145" s="186"/>
      <c r="G145" s="186"/>
      <c r="H145" s="186"/>
      <c r="I145" s="186"/>
      <c r="J145" s="186"/>
      <c r="K145" s="186"/>
      <c r="L145" s="186"/>
      <c r="M145" s="186"/>
      <c r="N145" s="186"/>
      <c r="O145" s="186"/>
      <c r="P145" s="186"/>
      <c r="Q145" s="186"/>
      <c r="R145" s="186"/>
      <c r="S145" s="186"/>
      <c r="U145" s="186"/>
      <c r="V145" s="160"/>
    </row>
    <row r="146" spans="3:22" x14ac:dyDescent="0.25">
      <c r="C146" s="187"/>
      <c r="D146" s="181"/>
      <c r="E146" s="182"/>
      <c r="F146" s="186"/>
      <c r="G146" s="186"/>
      <c r="H146" s="186"/>
      <c r="I146" s="186"/>
      <c r="J146" s="186"/>
      <c r="K146" s="186"/>
      <c r="L146" s="186"/>
      <c r="M146" s="186"/>
      <c r="N146" s="186"/>
      <c r="O146" s="186"/>
      <c r="P146" s="186"/>
      <c r="Q146" s="186"/>
      <c r="R146" s="186"/>
      <c r="S146" s="186"/>
      <c r="U146" s="186"/>
      <c r="V146" s="160"/>
    </row>
    <row r="147" spans="3:22" x14ac:dyDescent="0.25">
      <c r="C147" s="187"/>
      <c r="D147" s="181"/>
      <c r="E147" s="182"/>
      <c r="F147" s="186"/>
      <c r="G147" s="186"/>
      <c r="H147" s="186"/>
      <c r="I147" s="186"/>
      <c r="J147" s="186"/>
      <c r="K147" s="186"/>
      <c r="L147" s="186"/>
      <c r="M147" s="186"/>
      <c r="N147" s="186"/>
      <c r="O147" s="186"/>
      <c r="P147" s="186"/>
      <c r="Q147" s="186"/>
      <c r="R147" s="186"/>
      <c r="S147" s="186"/>
      <c r="U147" s="186"/>
      <c r="V147" s="160"/>
    </row>
    <row r="148" spans="3:22" x14ac:dyDescent="0.25">
      <c r="C148" s="187"/>
      <c r="D148" s="181"/>
      <c r="E148" s="182"/>
      <c r="F148" s="186"/>
      <c r="G148" s="186"/>
      <c r="H148" s="186"/>
      <c r="I148" s="186"/>
      <c r="J148" s="186"/>
      <c r="K148" s="186"/>
      <c r="L148" s="186"/>
      <c r="M148" s="186"/>
      <c r="N148" s="186"/>
      <c r="O148" s="186"/>
      <c r="P148" s="186"/>
      <c r="Q148" s="186"/>
      <c r="R148" s="186"/>
      <c r="S148" s="186"/>
      <c r="U148" s="186"/>
      <c r="V148" s="160"/>
    </row>
    <row r="149" spans="3:22" x14ac:dyDescent="0.25">
      <c r="C149" s="187"/>
      <c r="D149" s="181"/>
      <c r="E149" s="182"/>
      <c r="F149" s="186"/>
      <c r="G149" s="186"/>
      <c r="H149" s="186"/>
      <c r="I149" s="186"/>
      <c r="J149" s="186"/>
      <c r="K149" s="186"/>
      <c r="L149" s="186"/>
      <c r="M149" s="186"/>
      <c r="N149" s="186"/>
      <c r="O149" s="186"/>
      <c r="P149" s="186"/>
      <c r="Q149" s="186"/>
      <c r="R149" s="186"/>
      <c r="S149" s="186"/>
      <c r="U149" s="186"/>
      <c r="V149" s="160"/>
    </row>
    <row r="150" spans="3:22" x14ac:dyDescent="0.25">
      <c r="C150" s="187"/>
      <c r="D150" s="181"/>
      <c r="E150" s="182"/>
      <c r="F150" s="186"/>
      <c r="G150" s="186"/>
      <c r="H150" s="186"/>
      <c r="I150" s="186"/>
      <c r="J150" s="186"/>
      <c r="K150" s="186"/>
      <c r="L150" s="186"/>
      <c r="M150" s="186"/>
      <c r="N150" s="186"/>
      <c r="O150" s="186"/>
      <c r="P150" s="186"/>
      <c r="Q150" s="186"/>
      <c r="R150" s="186"/>
      <c r="S150" s="186"/>
      <c r="U150" s="186"/>
      <c r="V150" s="160"/>
    </row>
    <row r="151" spans="3:22" x14ac:dyDescent="0.25">
      <c r="C151" s="187"/>
      <c r="D151" s="181"/>
      <c r="E151" s="182"/>
      <c r="F151" s="186"/>
      <c r="G151" s="186"/>
      <c r="H151" s="186"/>
      <c r="I151" s="186"/>
      <c r="J151" s="186"/>
      <c r="K151" s="186"/>
      <c r="L151" s="186"/>
      <c r="M151" s="186"/>
      <c r="N151" s="186"/>
      <c r="O151" s="186"/>
      <c r="P151" s="186"/>
      <c r="Q151" s="186"/>
      <c r="R151" s="186"/>
      <c r="S151" s="186"/>
      <c r="U151" s="186"/>
      <c r="V151" s="160"/>
    </row>
    <row r="152" spans="3:22" x14ac:dyDescent="0.25">
      <c r="C152" s="187"/>
      <c r="D152" s="181"/>
      <c r="E152" s="182"/>
      <c r="F152" s="186"/>
      <c r="G152" s="186"/>
      <c r="H152" s="186"/>
      <c r="I152" s="186"/>
      <c r="J152" s="186"/>
      <c r="K152" s="186"/>
      <c r="L152" s="186"/>
      <c r="M152" s="186"/>
      <c r="N152" s="186"/>
      <c r="O152" s="186"/>
      <c r="P152" s="186"/>
      <c r="Q152" s="186"/>
      <c r="R152" s="186"/>
      <c r="S152" s="186"/>
      <c r="U152" s="186"/>
      <c r="V152" s="160"/>
    </row>
    <row r="153" spans="3:22" x14ac:dyDescent="0.25">
      <c r="C153" s="187"/>
      <c r="D153" s="181"/>
      <c r="E153" s="182"/>
      <c r="F153" s="186"/>
      <c r="G153" s="186"/>
      <c r="H153" s="186"/>
      <c r="I153" s="186"/>
      <c r="J153" s="186"/>
      <c r="K153" s="186"/>
      <c r="L153" s="186"/>
      <c r="M153" s="186"/>
      <c r="N153" s="186"/>
      <c r="O153" s="186"/>
      <c r="P153" s="186"/>
      <c r="Q153" s="186"/>
      <c r="R153" s="186"/>
      <c r="S153" s="186"/>
      <c r="U153" s="186"/>
      <c r="V153" s="160"/>
    </row>
    <row r="154" spans="3:22" x14ac:dyDescent="0.25">
      <c r="C154" s="187"/>
      <c r="D154" s="181"/>
      <c r="E154" s="182"/>
      <c r="F154" s="186"/>
      <c r="G154" s="186"/>
      <c r="H154" s="186"/>
      <c r="I154" s="186"/>
      <c r="J154" s="186"/>
      <c r="K154" s="186"/>
      <c r="L154" s="186"/>
      <c r="M154" s="186"/>
      <c r="N154" s="186"/>
      <c r="O154" s="186"/>
      <c r="P154" s="186"/>
      <c r="Q154" s="186"/>
      <c r="R154" s="186"/>
      <c r="S154" s="186"/>
      <c r="U154" s="186"/>
      <c r="V154" s="160"/>
    </row>
    <row r="155" spans="3:22" x14ac:dyDescent="0.25">
      <c r="C155" s="187"/>
      <c r="D155" s="181"/>
      <c r="E155" s="182"/>
      <c r="F155" s="186"/>
      <c r="G155" s="186"/>
      <c r="H155" s="186"/>
      <c r="I155" s="186"/>
      <c r="J155" s="186"/>
      <c r="K155" s="186"/>
      <c r="L155" s="186"/>
      <c r="M155" s="186"/>
      <c r="N155" s="186"/>
      <c r="O155" s="186"/>
      <c r="P155" s="186"/>
      <c r="Q155" s="186"/>
      <c r="R155" s="186"/>
      <c r="S155" s="186"/>
      <c r="U155" s="186"/>
      <c r="V155" s="160"/>
    </row>
    <row r="156" spans="3:22" x14ac:dyDescent="0.25">
      <c r="C156" s="187"/>
      <c r="D156" s="181"/>
      <c r="E156" s="182"/>
      <c r="F156" s="186"/>
      <c r="G156" s="186"/>
      <c r="H156" s="186"/>
      <c r="I156" s="186"/>
      <c r="J156" s="186"/>
      <c r="K156" s="186"/>
      <c r="L156" s="186"/>
      <c r="M156" s="186"/>
      <c r="N156" s="186"/>
      <c r="O156" s="186"/>
      <c r="P156" s="186"/>
      <c r="Q156" s="186"/>
      <c r="R156" s="186"/>
      <c r="S156" s="186"/>
      <c r="U156" s="186"/>
      <c r="V156" s="160"/>
    </row>
    <row r="157" spans="3:22" x14ac:dyDescent="0.25">
      <c r="C157" s="187"/>
      <c r="D157" s="181"/>
      <c r="E157" s="182"/>
      <c r="F157" s="186"/>
      <c r="G157" s="186"/>
      <c r="H157" s="186"/>
      <c r="I157" s="186"/>
      <c r="J157" s="186"/>
      <c r="K157" s="186"/>
      <c r="L157" s="186"/>
      <c r="M157" s="186"/>
      <c r="N157" s="186"/>
      <c r="O157" s="186"/>
      <c r="P157" s="186"/>
      <c r="Q157" s="186"/>
      <c r="R157" s="186"/>
      <c r="S157" s="186"/>
      <c r="U157" s="186"/>
      <c r="V157" s="160"/>
    </row>
    <row r="158" spans="3:22" x14ac:dyDescent="0.25">
      <c r="C158" s="187"/>
      <c r="D158" s="181"/>
      <c r="E158" s="182"/>
      <c r="F158" s="186"/>
      <c r="G158" s="186"/>
      <c r="H158" s="186"/>
      <c r="I158" s="186"/>
      <c r="J158" s="186"/>
      <c r="K158" s="186"/>
      <c r="L158" s="186"/>
      <c r="M158" s="186"/>
      <c r="N158" s="186"/>
      <c r="O158" s="186"/>
      <c r="P158" s="186"/>
      <c r="Q158" s="186"/>
      <c r="R158" s="186"/>
      <c r="S158" s="186"/>
      <c r="U158" s="186"/>
      <c r="V158" s="160"/>
    </row>
    <row r="159" spans="3:22" x14ac:dyDescent="0.25">
      <c r="C159" s="187"/>
      <c r="D159" s="181"/>
      <c r="E159" s="182"/>
      <c r="V159" s="160"/>
    </row>
    <row r="161" spans="3:22" x14ac:dyDescent="0.25">
      <c r="F161" s="182"/>
      <c r="G161" s="182"/>
      <c r="H161" s="182" t="e">
        <v>#REF!</v>
      </c>
      <c r="I161" s="182"/>
      <c r="J161" s="182"/>
      <c r="K161" s="182"/>
      <c r="L161" s="182" t="e">
        <v>#REF!</v>
      </c>
      <c r="M161" s="186"/>
      <c r="N161" s="182" t="e">
        <v>#REF!</v>
      </c>
      <c r="O161" s="186"/>
      <c r="P161" s="182"/>
      <c r="Q161" s="186"/>
      <c r="R161" s="182"/>
      <c r="S161" s="186" t="e">
        <v>#REF!</v>
      </c>
      <c r="U161" s="186"/>
      <c r="V161" s="160"/>
    </row>
    <row r="162" spans="3:22" x14ac:dyDescent="0.25">
      <c r="C162" s="188" t="s">
        <v>39</v>
      </c>
      <c r="D162" s="181"/>
      <c r="E162" s="182"/>
      <c r="F162" s="186"/>
      <c r="G162" s="186"/>
      <c r="H162" s="186"/>
      <c r="I162" s="186"/>
      <c r="J162" s="186"/>
      <c r="K162" s="186"/>
      <c r="L162" s="186"/>
      <c r="M162" s="186"/>
      <c r="N162" s="186"/>
      <c r="O162" s="186"/>
      <c r="P162" s="186"/>
      <c r="Q162" s="186"/>
      <c r="R162" s="186"/>
      <c r="S162" s="186"/>
      <c r="U162" s="186"/>
      <c r="V162" s="160"/>
    </row>
    <row r="163" spans="3:22" x14ac:dyDescent="0.25">
      <c r="C163" s="187"/>
      <c r="D163" s="181"/>
      <c r="E163" s="182"/>
      <c r="F163" s="182" t="e">
        <v>#REF!</v>
      </c>
      <c r="G163" s="182"/>
      <c r="H163" s="182" t="e">
        <v>#REF!</v>
      </c>
      <c r="I163" s="182"/>
      <c r="J163" s="182"/>
      <c r="K163" s="182"/>
      <c r="L163" s="182" t="e">
        <v>#REF!</v>
      </c>
      <c r="M163" s="182"/>
      <c r="N163" s="182" t="e">
        <v>#REF!</v>
      </c>
      <c r="O163" s="182"/>
      <c r="P163" s="182"/>
      <c r="Q163" s="182"/>
      <c r="R163" s="182"/>
      <c r="S163" s="182" t="e">
        <v>#REF!</v>
      </c>
      <c r="U163" s="182"/>
      <c r="V163" s="160"/>
    </row>
    <row r="164" spans="3:22" x14ac:dyDescent="0.25">
      <c r="C164" s="188" t="s">
        <v>45</v>
      </c>
      <c r="D164" s="181"/>
      <c r="E164" s="182"/>
      <c r="F164" s="182"/>
      <c r="G164" s="182"/>
      <c r="H164" s="182"/>
      <c r="I164" s="182"/>
      <c r="J164" s="182"/>
      <c r="K164" s="182"/>
      <c r="L164" s="182"/>
      <c r="M164" s="182"/>
      <c r="N164" s="182"/>
      <c r="O164" s="182"/>
      <c r="P164" s="182"/>
      <c r="Q164" s="182"/>
      <c r="R164" s="182"/>
      <c r="S164" s="182"/>
      <c r="U164" s="182"/>
      <c r="V164" s="160"/>
    </row>
    <row r="165" spans="3:22" x14ac:dyDescent="0.25">
      <c r="C165" s="190"/>
      <c r="D165" s="181"/>
      <c r="E165" s="182"/>
      <c r="F165" s="182" t="e">
        <v>#REF!</v>
      </c>
      <c r="G165" s="182"/>
      <c r="H165" s="182" t="e">
        <v>#REF!</v>
      </c>
      <c r="I165" s="182"/>
      <c r="J165" s="182"/>
      <c r="K165" s="182"/>
      <c r="L165" s="182" t="e">
        <v>#REF!</v>
      </c>
      <c r="M165" s="182"/>
      <c r="N165" s="182" t="e">
        <v>#REF!</v>
      </c>
      <c r="O165" s="182"/>
      <c r="P165" s="182"/>
      <c r="Q165" s="182"/>
      <c r="R165" s="182"/>
      <c r="S165" s="182" t="e">
        <v>#REF!</v>
      </c>
      <c r="U165" s="182"/>
      <c r="V165" s="160"/>
    </row>
    <row r="166" spans="3:22" x14ac:dyDescent="0.25">
      <c r="C166" s="188" t="s">
        <v>46</v>
      </c>
      <c r="D166" s="181"/>
      <c r="E166" s="182"/>
      <c r="F166" s="182"/>
      <c r="G166" s="182"/>
      <c r="H166" s="182"/>
      <c r="I166" s="182"/>
      <c r="J166" s="182"/>
      <c r="K166" s="182"/>
      <c r="L166" s="182"/>
      <c r="M166" s="182"/>
      <c r="N166" s="182"/>
      <c r="O166" s="182"/>
      <c r="P166" s="182"/>
      <c r="Q166" s="182"/>
      <c r="R166" s="182"/>
      <c r="S166" s="182"/>
      <c r="U166" s="182"/>
      <c r="V166" s="160"/>
    </row>
    <row r="167" spans="3:22" x14ac:dyDescent="0.25">
      <c r="C167" s="191"/>
      <c r="D167" s="181"/>
      <c r="E167" s="182"/>
      <c r="F167" s="182" t="e">
        <v>#REF!</v>
      </c>
      <c r="G167" s="182"/>
      <c r="H167" s="182" t="e">
        <v>#REF!</v>
      </c>
      <c r="I167" s="182"/>
      <c r="J167" s="182"/>
      <c r="K167" s="182"/>
      <c r="L167" s="182" t="e">
        <v>#REF!</v>
      </c>
      <c r="M167" s="182"/>
      <c r="N167" s="182" t="e">
        <v>#REF!</v>
      </c>
      <c r="O167" s="182"/>
      <c r="P167" s="182"/>
      <c r="Q167" s="182"/>
      <c r="R167" s="182"/>
      <c r="S167" s="182" t="e">
        <v>#REF!</v>
      </c>
      <c r="U167" s="182"/>
      <c r="V167" s="160"/>
    </row>
    <row r="168" spans="3:22" x14ac:dyDescent="0.25">
      <c r="C168" s="191" t="s">
        <v>47</v>
      </c>
      <c r="D168" s="181"/>
      <c r="E168" s="182"/>
      <c r="F168" s="182"/>
      <c r="G168" s="182"/>
      <c r="H168" s="182"/>
      <c r="I168" s="182"/>
      <c r="J168" s="182"/>
      <c r="K168" s="182"/>
      <c r="L168" s="182"/>
      <c r="M168" s="182"/>
      <c r="N168" s="182"/>
      <c r="O168" s="182"/>
      <c r="P168" s="182"/>
      <c r="Q168" s="182"/>
      <c r="R168" s="182"/>
      <c r="S168" s="182"/>
      <c r="U168" s="182"/>
      <c r="V168" s="160"/>
    </row>
    <row r="169" spans="3:22" x14ac:dyDescent="0.25">
      <c r="C169" s="191"/>
      <c r="D169" s="181"/>
      <c r="E169" s="182"/>
      <c r="F169" s="182" t="e">
        <v>#REF!</v>
      </c>
      <c r="G169" s="182"/>
      <c r="H169" s="182" t="e">
        <v>#REF!</v>
      </c>
      <c r="I169" s="182"/>
      <c r="J169" s="182"/>
      <c r="K169" s="182"/>
      <c r="L169" s="182" t="e">
        <v>#REF!</v>
      </c>
      <c r="M169" s="182"/>
      <c r="N169" s="182" t="e">
        <v>#REF!</v>
      </c>
      <c r="O169" s="182"/>
      <c r="P169" s="182"/>
      <c r="Q169" s="182"/>
      <c r="R169" s="182"/>
      <c r="S169" s="182" t="e">
        <v>#REF!</v>
      </c>
      <c r="U169" s="182"/>
      <c r="V169" s="160"/>
    </row>
    <row r="170" spans="3:22" x14ac:dyDescent="0.25">
      <c r="C170" s="191" t="s">
        <v>48</v>
      </c>
      <c r="D170" s="181"/>
      <c r="E170" s="182"/>
      <c r="F170" s="182"/>
      <c r="G170" s="182"/>
      <c r="H170" s="182"/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U170" s="182"/>
      <c r="V170" s="160"/>
    </row>
    <row r="171" spans="3:22" x14ac:dyDescent="0.25">
      <c r="C171" s="191"/>
      <c r="D171" s="181"/>
      <c r="E171" s="182"/>
      <c r="F171" s="182" t="e">
        <v>#REF!</v>
      </c>
      <c r="G171" s="182"/>
      <c r="H171" s="182" t="e">
        <v>#REF!</v>
      </c>
      <c r="I171" s="182"/>
      <c r="J171" s="182"/>
      <c r="K171" s="182"/>
      <c r="L171" s="182" t="e">
        <v>#REF!</v>
      </c>
      <c r="M171" s="182"/>
      <c r="N171" s="182" t="e">
        <v>#REF!</v>
      </c>
      <c r="O171" s="182"/>
      <c r="P171" s="182"/>
      <c r="Q171" s="182"/>
      <c r="R171" s="182"/>
      <c r="S171" s="182" t="e">
        <v>#REF!</v>
      </c>
      <c r="U171" s="182"/>
      <c r="V171" s="160"/>
    </row>
    <row r="172" spans="3:22" x14ac:dyDescent="0.25">
      <c r="C172" s="191" t="s">
        <v>44</v>
      </c>
      <c r="D172" s="181"/>
      <c r="E172" s="182"/>
      <c r="F172" s="182"/>
      <c r="G172" s="182"/>
      <c r="H172" s="182"/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U172" s="182"/>
      <c r="V172" s="160"/>
    </row>
    <row r="173" spans="3:22" x14ac:dyDescent="0.25">
      <c r="C173" s="191"/>
      <c r="D173" s="181"/>
      <c r="E173" s="182"/>
      <c r="F173" s="182" t="e">
        <v>#REF!</v>
      </c>
      <c r="G173" s="182"/>
      <c r="H173" s="182" t="e">
        <v>#REF!</v>
      </c>
      <c r="I173" s="182"/>
      <c r="J173" s="182"/>
      <c r="K173" s="182"/>
      <c r="L173" s="182" t="e">
        <v>#REF!</v>
      </c>
      <c r="M173" s="182"/>
      <c r="N173" s="182" t="e">
        <v>#REF!</v>
      </c>
      <c r="O173" s="182"/>
      <c r="P173" s="182"/>
      <c r="Q173" s="182"/>
      <c r="R173" s="182"/>
      <c r="S173" s="182" t="e">
        <v>#REF!</v>
      </c>
      <c r="U173" s="182"/>
      <c r="V173" s="160"/>
    </row>
    <row r="174" spans="3:22" x14ac:dyDescent="0.25">
      <c r="C174" s="188" t="s">
        <v>49</v>
      </c>
      <c r="D174" s="181"/>
      <c r="E174" s="182"/>
      <c r="F174" s="182"/>
      <c r="G174" s="182"/>
      <c r="H174" s="182"/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U174" s="182"/>
      <c r="V174" s="160"/>
    </row>
    <row r="175" spans="3:22" x14ac:dyDescent="0.25">
      <c r="C175" s="187"/>
      <c r="D175" s="181"/>
      <c r="E175" s="182"/>
      <c r="F175" s="186" t="e">
        <v>#REF!</v>
      </c>
      <c r="G175" s="186"/>
      <c r="H175" s="186" t="e">
        <v>#REF!</v>
      </c>
      <c r="I175" s="186"/>
      <c r="J175" s="186"/>
      <c r="K175" s="186"/>
      <c r="L175" s="186" t="e">
        <v>#REF!</v>
      </c>
      <c r="M175" s="186"/>
      <c r="N175" s="186" t="e">
        <v>#REF!</v>
      </c>
      <c r="O175" s="186"/>
      <c r="P175" s="186"/>
      <c r="Q175" s="186"/>
      <c r="R175" s="186"/>
      <c r="S175" s="186" t="e">
        <v>#REF!</v>
      </c>
      <c r="U175" s="186"/>
      <c r="V175" s="160"/>
    </row>
    <row r="176" spans="3:22" x14ac:dyDescent="0.25">
      <c r="C176" s="187" t="s">
        <v>57</v>
      </c>
      <c r="D176" s="181"/>
      <c r="E176" s="182"/>
      <c r="V176" s="160"/>
    </row>
    <row r="177" spans="3:22" x14ac:dyDescent="0.25">
      <c r="F177" s="182"/>
      <c r="G177" s="182"/>
      <c r="H177" s="182" t="e">
        <v>#REF!</v>
      </c>
      <c r="I177" s="182"/>
      <c r="J177" s="182"/>
      <c r="K177" s="182"/>
      <c r="L177" s="182" t="e">
        <v>#REF!</v>
      </c>
      <c r="M177" s="186"/>
      <c r="N177" s="182" t="e">
        <v>#REF!</v>
      </c>
      <c r="O177" s="186"/>
      <c r="P177" s="182"/>
      <c r="Q177" s="186"/>
      <c r="R177" s="182"/>
      <c r="S177" s="186" t="e">
        <v>#REF!</v>
      </c>
      <c r="U177" s="186"/>
      <c r="V177" s="160"/>
    </row>
    <row r="178" spans="3:22" x14ac:dyDescent="0.25">
      <c r="C178" s="188" t="s">
        <v>39</v>
      </c>
      <c r="D178" s="181"/>
      <c r="E178" s="182"/>
      <c r="F178" s="186"/>
      <c r="G178" s="186"/>
      <c r="H178" s="186"/>
      <c r="I178" s="186"/>
      <c r="J178" s="186"/>
      <c r="K178" s="186"/>
      <c r="L178" s="186"/>
      <c r="M178" s="186"/>
      <c r="N178" s="186"/>
      <c r="O178" s="186"/>
      <c r="P178" s="186"/>
      <c r="Q178" s="186"/>
      <c r="R178" s="186"/>
      <c r="S178" s="186"/>
      <c r="U178" s="186"/>
      <c r="V178" s="160"/>
    </row>
    <row r="179" spans="3:22" x14ac:dyDescent="0.25">
      <c r="C179" s="187"/>
      <c r="D179" s="181"/>
      <c r="E179" s="182"/>
      <c r="F179" s="182" t="e">
        <v>#REF!</v>
      </c>
      <c r="G179" s="182"/>
      <c r="H179" s="182" t="e">
        <v>#REF!</v>
      </c>
      <c r="I179" s="182"/>
      <c r="J179" s="182"/>
      <c r="K179" s="182"/>
      <c r="L179" s="182" t="e">
        <v>#REF!</v>
      </c>
      <c r="M179" s="182"/>
      <c r="N179" s="182" t="e">
        <v>#REF!</v>
      </c>
      <c r="O179" s="182"/>
      <c r="P179" s="182"/>
      <c r="Q179" s="182"/>
      <c r="R179" s="182"/>
      <c r="S179" s="182" t="e">
        <v>#REF!</v>
      </c>
      <c r="U179" s="182"/>
      <c r="V179" s="160"/>
    </row>
    <row r="180" spans="3:22" x14ac:dyDescent="0.25">
      <c r="C180" s="188" t="s">
        <v>45</v>
      </c>
      <c r="D180" s="181"/>
      <c r="E180" s="182"/>
      <c r="F180" s="182"/>
      <c r="G180" s="182"/>
      <c r="H180" s="182"/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U180" s="182"/>
      <c r="V180" s="160"/>
    </row>
    <row r="181" spans="3:22" x14ac:dyDescent="0.25">
      <c r="C181" s="190"/>
      <c r="D181" s="181"/>
      <c r="E181" s="182"/>
      <c r="F181" s="182" t="e">
        <v>#REF!</v>
      </c>
      <c r="G181" s="182"/>
      <c r="H181" s="182" t="e">
        <v>#REF!</v>
      </c>
      <c r="I181" s="182"/>
      <c r="J181" s="182"/>
      <c r="K181" s="182"/>
      <c r="L181" s="182" t="e">
        <v>#REF!</v>
      </c>
      <c r="M181" s="182"/>
      <c r="N181" s="182" t="e">
        <v>#REF!</v>
      </c>
      <c r="O181" s="182"/>
      <c r="P181" s="182"/>
      <c r="Q181" s="182"/>
      <c r="R181" s="182"/>
      <c r="S181" s="182" t="e">
        <v>#REF!</v>
      </c>
      <c r="U181" s="182"/>
      <c r="V181" s="160"/>
    </row>
    <row r="182" spans="3:22" x14ac:dyDescent="0.25">
      <c r="C182" s="188" t="s">
        <v>46</v>
      </c>
      <c r="D182" s="181"/>
      <c r="E182" s="182"/>
      <c r="F182" s="182"/>
      <c r="G182" s="182"/>
      <c r="H182" s="182"/>
      <c r="I182" s="182"/>
      <c r="J182" s="182"/>
      <c r="K182" s="182"/>
      <c r="L182" s="182"/>
      <c r="M182" s="182"/>
      <c r="N182" s="182"/>
      <c r="O182" s="182"/>
      <c r="P182" s="182"/>
      <c r="Q182" s="182"/>
      <c r="R182" s="182"/>
      <c r="S182" s="182"/>
      <c r="U182" s="182"/>
      <c r="V182" s="160"/>
    </row>
    <row r="183" spans="3:22" x14ac:dyDescent="0.25">
      <c r="C183" s="191"/>
      <c r="D183" s="181"/>
      <c r="E183" s="182"/>
      <c r="F183" s="182" t="e">
        <v>#REF!</v>
      </c>
      <c r="G183" s="182"/>
      <c r="H183" s="182" t="e">
        <v>#REF!</v>
      </c>
      <c r="I183" s="182"/>
      <c r="J183" s="182"/>
      <c r="K183" s="182"/>
      <c r="L183" s="182" t="e">
        <v>#REF!</v>
      </c>
      <c r="M183" s="182"/>
      <c r="N183" s="182" t="e">
        <v>#REF!</v>
      </c>
      <c r="O183" s="182"/>
      <c r="P183" s="182"/>
      <c r="Q183" s="182"/>
      <c r="R183" s="182"/>
      <c r="S183" s="182" t="e">
        <v>#REF!</v>
      </c>
      <c r="U183" s="182"/>
      <c r="V183" s="160"/>
    </row>
    <row r="184" spans="3:22" x14ac:dyDescent="0.25">
      <c r="C184" s="191" t="s">
        <v>47</v>
      </c>
      <c r="D184" s="181"/>
      <c r="E184" s="182"/>
      <c r="F184" s="182"/>
      <c r="G184" s="182"/>
      <c r="H184" s="182"/>
      <c r="I184" s="182"/>
      <c r="J184" s="182"/>
      <c r="K184" s="182"/>
      <c r="L184" s="182"/>
      <c r="M184" s="182"/>
      <c r="N184" s="182"/>
      <c r="O184" s="182"/>
      <c r="P184" s="182"/>
      <c r="Q184" s="182"/>
      <c r="R184" s="182"/>
      <c r="S184" s="182"/>
      <c r="U184" s="182"/>
      <c r="V184" s="160"/>
    </row>
    <row r="185" spans="3:22" x14ac:dyDescent="0.25">
      <c r="C185" s="191"/>
      <c r="D185" s="181"/>
      <c r="E185" s="182"/>
      <c r="F185" s="182" t="e">
        <v>#REF!</v>
      </c>
      <c r="G185" s="182"/>
      <c r="H185" s="182" t="e">
        <v>#REF!</v>
      </c>
      <c r="I185" s="182"/>
      <c r="J185" s="182"/>
      <c r="K185" s="182"/>
      <c r="L185" s="182" t="e">
        <v>#REF!</v>
      </c>
      <c r="M185" s="182"/>
      <c r="N185" s="182" t="e">
        <v>#REF!</v>
      </c>
      <c r="O185" s="182"/>
      <c r="P185" s="182"/>
      <c r="Q185" s="182"/>
      <c r="R185" s="182"/>
      <c r="S185" s="182" t="e">
        <v>#REF!</v>
      </c>
      <c r="U185" s="182"/>
      <c r="V185" s="160"/>
    </row>
    <row r="186" spans="3:22" x14ac:dyDescent="0.25">
      <c r="C186" s="191" t="s">
        <v>48</v>
      </c>
      <c r="D186" s="181"/>
      <c r="E186" s="182"/>
      <c r="F186" s="182"/>
      <c r="G186" s="182"/>
      <c r="H186" s="182"/>
      <c r="I186" s="182"/>
      <c r="J186" s="182"/>
      <c r="K186" s="182"/>
      <c r="L186" s="182"/>
      <c r="M186" s="182"/>
      <c r="N186" s="182"/>
      <c r="O186" s="182"/>
      <c r="P186" s="182"/>
      <c r="Q186" s="182"/>
      <c r="R186" s="182"/>
      <c r="S186" s="182"/>
      <c r="U186" s="182"/>
      <c r="V186" s="160"/>
    </row>
    <row r="187" spans="3:22" x14ac:dyDescent="0.25">
      <c r="C187" s="191"/>
      <c r="D187" s="181"/>
      <c r="E187" s="182"/>
      <c r="F187" s="182" t="e">
        <v>#REF!</v>
      </c>
      <c r="G187" s="182"/>
      <c r="H187" s="182" t="e">
        <v>#REF!</v>
      </c>
      <c r="I187" s="182"/>
      <c r="J187" s="182"/>
      <c r="K187" s="182"/>
      <c r="L187" s="182" t="e">
        <v>#REF!</v>
      </c>
      <c r="M187" s="182"/>
      <c r="N187" s="182" t="e">
        <v>#REF!</v>
      </c>
      <c r="O187" s="182"/>
      <c r="P187" s="182"/>
      <c r="Q187" s="182"/>
      <c r="R187" s="182"/>
      <c r="S187" s="182" t="e">
        <v>#REF!</v>
      </c>
      <c r="U187" s="182"/>
      <c r="V187" s="160"/>
    </row>
    <row r="188" spans="3:22" x14ac:dyDescent="0.25">
      <c r="C188" s="191" t="s">
        <v>44</v>
      </c>
      <c r="D188" s="181"/>
      <c r="E188" s="182"/>
      <c r="F188" s="182"/>
      <c r="G188" s="182"/>
      <c r="H188" s="182"/>
      <c r="I188" s="182"/>
      <c r="J188" s="182"/>
      <c r="K188" s="182"/>
      <c r="L188" s="182"/>
      <c r="M188" s="182"/>
      <c r="N188" s="182"/>
      <c r="O188" s="182"/>
      <c r="P188" s="182"/>
      <c r="Q188" s="182"/>
      <c r="R188" s="182"/>
      <c r="S188" s="182"/>
      <c r="U188" s="182"/>
      <c r="V188" s="160"/>
    </row>
    <row r="189" spans="3:22" x14ac:dyDescent="0.25">
      <c r="C189" s="191"/>
      <c r="D189" s="181"/>
      <c r="E189" s="182"/>
      <c r="F189" s="182" t="e">
        <v>#REF!</v>
      </c>
      <c r="G189" s="182"/>
      <c r="H189" s="182" t="e">
        <v>#REF!</v>
      </c>
      <c r="I189" s="182"/>
      <c r="J189" s="182"/>
      <c r="K189" s="182"/>
      <c r="L189" s="182" t="e">
        <v>#REF!</v>
      </c>
      <c r="M189" s="182"/>
      <c r="N189" s="182" t="e">
        <v>#REF!</v>
      </c>
      <c r="O189" s="182"/>
      <c r="P189" s="182"/>
      <c r="Q189" s="182"/>
      <c r="R189" s="182"/>
      <c r="S189" s="182" t="e">
        <v>#REF!</v>
      </c>
      <c r="U189" s="182"/>
      <c r="V189" s="160"/>
    </row>
    <row r="190" spans="3:22" x14ac:dyDescent="0.25">
      <c r="C190" s="188" t="s">
        <v>49</v>
      </c>
      <c r="D190" s="181"/>
      <c r="E190" s="182"/>
      <c r="F190" s="182"/>
      <c r="G190" s="182"/>
      <c r="H190" s="182"/>
      <c r="I190" s="182"/>
      <c r="J190" s="182"/>
      <c r="K190" s="182"/>
      <c r="L190" s="182"/>
      <c r="M190" s="182"/>
      <c r="N190" s="182"/>
      <c r="O190" s="182"/>
      <c r="P190" s="182"/>
      <c r="Q190" s="182"/>
      <c r="R190" s="182"/>
      <c r="S190" s="182"/>
      <c r="U190" s="182"/>
      <c r="V190" s="160"/>
    </row>
    <row r="191" spans="3:22" x14ac:dyDescent="0.25">
      <c r="C191" s="187"/>
      <c r="D191" s="181"/>
      <c r="E191" s="182"/>
      <c r="F191" s="186" t="e">
        <v>#REF!</v>
      </c>
      <c r="G191" s="186"/>
      <c r="H191" s="186" t="e">
        <v>#REF!</v>
      </c>
      <c r="I191" s="186"/>
      <c r="J191" s="186"/>
      <c r="K191" s="186"/>
      <c r="L191" s="186" t="e">
        <v>#REF!</v>
      </c>
      <c r="M191" s="186"/>
      <c r="N191" s="186" t="e">
        <v>#REF!</v>
      </c>
      <c r="O191" s="186"/>
      <c r="P191" s="186"/>
      <c r="Q191" s="186"/>
      <c r="R191" s="186"/>
      <c r="S191" s="186" t="e">
        <v>#REF!</v>
      </c>
      <c r="U191" s="186"/>
      <c r="V191" s="160"/>
    </row>
    <row r="192" spans="3:22" x14ac:dyDescent="0.25">
      <c r="C192" s="187" t="s">
        <v>58</v>
      </c>
      <c r="D192" s="181"/>
      <c r="E192" s="182"/>
      <c r="V192" s="160"/>
    </row>
    <row r="198" spans="4:4" x14ac:dyDescent="0.25">
      <c r="D198" s="160"/>
    </row>
    <row r="199" spans="4:4" x14ac:dyDescent="0.25">
      <c r="D199" s="160"/>
    </row>
    <row r="200" spans="4:4" x14ac:dyDescent="0.25">
      <c r="D200" s="160"/>
    </row>
  </sheetData>
  <customSheetViews>
    <customSheetView guid="{0829E35C-A1FE-4351-804A-88DC468652F1}" scale="80" showPageBreaks="1" showGridLines="0" fitToPage="1" printArea="1" hiddenColumns="1" topLeftCell="A10">
      <selection activeCell="I25" sqref="I25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1"/>
      <headerFooter scaleWithDoc="0" alignWithMargins="0"/>
    </customSheetView>
    <customSheetView guid="{008514F3-9F3C-4F8A-9094-9BE7DA0BEECC}" scale="80" showPageBreaks="1" showGridLines="0" fitToPage="1" printArea="1" hiddenColumns="1">
      <selection activeCell="K19" sqref="K19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2"/>
      <headerFooter scaleWithDoc="0" alignWithMargins="0"/>
    </customSheetView>
    <customSheetView guid="{8EB8CEBA-FE59-4363-8EB4-B91D42C62682}" scale="80" showGridLines="0" fitToPage="1" hiddenColumns="1">
      <selection activeCell="E47" sqref="E47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3"/>
      <headerFooter scaleWithDoc="0" alignWithMargins="0"/>
    </customSheetView>
    <customSheetView guid="{DA3DDF8B-513A-415E-B3B8-0E52E0FD7142}" scale="80" showPageBreaks="1" showGridLines="0" fitToPage="1" printArea="1" hiddenColumns="1">
      <selection activeCell="O19" sqref="O19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4"/>
      <headerFooter scaleWithDoc="0" alignWithMargins="0"/>
    </customSheetView>
    <customSheetView guid="{0D0E897F-321D-4DE9-8C9B-39D8B4D39896}" scale="80" showGridLines="0" fitToPage="1" hiddenColumns="1">
      <selection activeCell="B48" sqref="B48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5"/>
      <headerFooter scaleWithDoc="0" alignWithMargins="0"/>
    </customSheetView>
    <customSheetView guid="{1BE6EAF4-3B6A-43F8-8E6C-7FED4CC01272}" scale="80" showPageBreaks="1" showGridLines="0" fitToPage="1" printArea="1" hiddenColumns="1">
      <selection activeCell="B48" sqref="B48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6"/>
      <headerFooter scaleWithDoc="0" alignWithMargins="0"/>
    </customSheetView>
    <customSheetView guid="{A74E0554-3565-491F-BC9A-EE10F38639BE}" scale="80" showGridLines="0" fitToPage="1" printArea="1" hiddenColumns="1">
      <selection activeCell="A6" sqref="A6"/>
      <pageMargins left="1.1417322834645669" right="1.1417322834645669" top="0.6692913385826772" bottom="0.51181102362204722" header="0.51181102362204722" footer="0.51181102362204722"/>
      <pageSetup paperSize="8" firstPageNumber="8" orientation="landscape" useFirstPageNumber="1" verticalDpi="1200" r:id="rId7"/>
      <headerFooter scaleWithDoc="0" alignWithMargins="0"/>
    </customSheetView>
  </customSheetViews>
  <mergeCells count="1">
    <mergeCell ref="L9:R10"/>
  </mergeCells>
  <phoneticPr fontId="5" type="noConversion"/>
  <pageMargins left="1.1417322834645669" right="1.1417322834645669" top="0.6692913385826772" bottom="0.51181102362204722" header="0.51181102362204722" footer="0.51181102362204722"/>
  <pageSetup paperSize="9" scale="58" firstPageNumber="8" orientation="landscape" useFirstPageNumber="1" r:id="rId8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>
    <tabColor rgb="FF002060"/>
  </sheetPr>
  <dimension ref="B1:J81"/>
  <sheetViews>
    <sheetView showGridLines="0" view="pageBreakPreview" zoomScale="90" zoomScaleNormal="110" zoomScaleSheetLayoutView="90" workbookViewId="0"/>
  </sheetViews>
  <sheetFormatPr defaultColWidth="9.140625" defaultRowHeight="15" x14ac:dyDescent="0.25"/>
  <cols>
    <col min="1" max="1" width="3.42578125" style="31" customWidth="1"/>
    <col min="2" max="4" width="1.85546875" style="31" customWidth="1"/>
    <col min="5" max="5" width="55.85546875" style="31" customWidth="1"/>
    <col min="6" max="6" width="3" style="33" customWidth="1"/>
    <col min="7" max="7" width="16.140625" style="142" customWidth="1"/>
    <col min="8" max="8" width="1" style="263" customWidth="1"/>
    <col min="9" max="9" width="16.140625" style="142" customWidth="1"/>
    <col min="10" max="10" width="2.42578125" style="33" customWidth="1"/>
    <col min="11" max="16384" width="9.140625" style="31"/>
  </cols>
  <sheetData>
    <row r="1" spans="2:10" s="86" customFormat="1" ht="20.25" x14ac:dyDescent="0.3">
      <c r="B1" s="99" t="s">
        <v>35</v>
      </c>
      <c r="F1" s="87"/>
      <c r="G1" s="391"/>
      <c r="H1" s="391"/>
      <c r="I1" s="391"/>
      <c r="J1" s="87"/>
    </row>
    <row r="2" spans="2:10" ht="14.25" customHeight="1" x14ac:dyDescent="0.25">
      <c r="B2" s="53"/>
    </row>
    <row r="3" spans="2:10" s="88" customFormat="1" ht="18.75" x14ac:dyDescent="0.3">
      <c r="B3" s="95" t="s">
        <v>121</v>
      </c>
      <c r="F3" s="89"/>
      <c r="G3" s="392"/>
      <c r="H3" s="392"/>
      <c r="I3" s="392"/>
      <c r="J3" s="89"/>
    </row>
    <row r="4" spans="2:10" ht="14.25" customHeight="1" x14ac:dyDescent="0.25">
      <c r="B4" s="53"/>
    </row>
    <row r="5" spans="2:10" s="66" customFormat="1" ht="16.5" x14ac:dyDescent="0.25">
      <c r="B5" s="194" t="s">
        <v>254</v>
      </c>
      <c r="F5" s="67"/>
      <c r="G5" s="394"/>
      <c r="H5" s="394"/>
      <c r="I5" s="394"/>
      <c r="J5" s="67"/>
    </row>
    <row r="6" spans="2:10" ht="14.25" customHeight="1" x14ac:dyDescent="0.25">
      <c r="B6" s="53"/>
      <c r="G6" s="526"/>
      <c r="H6" s="151"/>
      <c r="I6" s="395"/>
    </row>
    <row r="7" spans="2:10" s="90" customFormat="1" ht="14.25" customHeight="1" x14ac:dyDescent="0.25">
      <c r="B7" s="104" t="s">
        <v>41</v>
      </c>
      <c r="F7" s="91"/>
      <c r="G7" s="393"/>
      <c r="H7" s="393"/>
      <c r="I7" s="393"/>
      <c r="J7" s="91"/>
    </row>
    <row r="8" spans="2:10" ht="17.25" customHeight="1" x14ac:dyDescent="0.25">
      <c r="C8" s="105"/>
      <c r="D8" s="105"/>
      <c r="E8" s="105"/>
      <c r="G8" s="543" t="s">
        <v>255</v>
      </c>
      <c r="H8" s="203"/>
      <c r="I8" s="543" t="s">
        <v>256</v>
      </c>
    </row>
    <row r="9" spans="2:10" x14ac:dyDescent="0.25">
      <c r="G9" s="543"/>
      <c r="H9" s="203"/>
      <c r="I9" s="543"/>
    </row>
    <row r="10" spans="2:10" ht="14.25" customHeight="1" x14ac:dyDescent="0.25">
      <c r="C10" s="35"/>
      <c r="D10" s="35"/>
      <c r="E10" s="35"/>
      <c r="F10" s="19"/>
      <c r="G10" s="543"/>
      <c r="H10" s="192"/>
      <c r="I10" s="543"/>
      <c r="J10" s="37"/>
    </row>
    <row r="11" spans="2:10" ht="14.25" customHeight="1" x14ac:dyDescent="0.25">
      <c r="B11" s="56" t="s">
        <v>42</v>
      </c>
      <c r="C11" s="56"/>
      <c r="D11" s="56"/>
      <c r="E11" s="56"/>
      <c r="F11" s="19"/>
    </row>
    <row r="12" spans="2:10" ht="14.25" customHeight="1" x14ac:dyDescent="0.25">
      <c r="B12" s="53"/>
      <c r="C12" s="53" t="s">
        <v>146</v>
      </c>
      <c r="D12" s="53"/>
      <c r="E12" s="53"/>
      <c r="F12" s="19"/>
      <c r="G12" s="125">
        <f>'DRE PUBLIC'!H42</f>
        <v>90709</v>
      </c>
      <c r="I12" s="125">
        <v>69656</v>
      </c>
      <c r="J12" s="43"/>
    </row>
    <row r="13" spans="2:10" ht="14.25" customHeight="1" x14ac:dyDescent="0.25">
      <c r="B13" s="53"/>
      <c r="C13" s="53" t="s">
        <v>117</v>
      </c>
      <c r="D13" s="53"/>
      <c r="E13" s="53"/>
      <c r="F13" s="19"/>
      <c r="G13" s="125"/>
      <c r="I13" s="125"/>
      <c r="J13" s="43"/>
    </row>
    <row r="14" spans="2:10" ht="14.25" customHeight="1" x14ac:dyDescent="0.25">
      <c r="B14" s="53"/>
      <c r="D14" s="53" t="s">
        <v>25</v>
      </c>
      <c r="F14" s="19"/>
      <c r="G14" s="126">
        <v>25388</v>
      </c>
      <c r="I14" s="126">
        <v>20298</v>
      </c>
      <c r="J14" s="43"/>
    </row>
    <row r="15" spans="2:10" ht="14.25" customHeight="1" x14ac:dyDescent="0.25">
      <c r="B15" s="53"/>
      <c r="D15" s="53" t="s">
        <v>26</v>
      </c>
      <c r="F15" s="19"/>
      <c r="G15" s="126">
        <v>92105</v>
      </c>
      <c r="I15" s="126">
        <v>73188</v>
      </c>
      <c r="J15" s="43"/>
    </row>
    <row r="16" spans="2:10" x14ac:dyDescent="0.25">
      <c r="B16" s="53"/>
      <c r="D16" s="53" t="s">
        <v>246</v>
      </c>
      <c r="F16" s="19"/>
      <c r="G16" s="126">
        <v>85962</v>
      </c>
      <c r="I16" s="126">
        <v>58121</v>
      </c>
      <c r="J16" s="44"/>
    </row>
    <row r="17" spans="2:10" x14ac:dyDescent="0.25">
      <c r="B17" s="53"/>
      <c r="D17" s="159" t="s">
        <v>244</v>
      </c>
      <c r="E17" s="142"/>
      <c r="F17" s="19"/>
      <c r="G17" s="126">
        <v>203668</v>
      </c>
      <c r="I17" s="126">
        <v>107146</v>
      </c>
      <c r="J17" s="44"/>
    </row>
    <row r="18" spans="2:10" x14ac:dyDescent="0.25">
      <c r="B18" s="53"/>
      <c r="D18" s="53" t="s">
        <v>161</v>
      </c>
      <c r="F18" s="19"/>
      <c r="G18" s="126">
        <v>574</v>
      </c>
      <c r="I18" s="126">
        <v>1707</v>
      </c>
      <c r="J18" s="44"/>
    </row>
    <row r="19" spans="2:10" x14ac:dyDescent="0.25">
      <c r="B19" s="53"/>
      <c r="D19" s="53" t="s">
        <v>245</v>
      </c>
      <c r="F19" s="19"/>
      <c r="G19" s="126">
        <v>566</v>
      </c>
      <c r="I19" s="126">
        <v>-48</v>
      </c>
      <c r="J19" s="44"/>
    </row>
    <row r="20" spans="2:10" x14ac:dyDescent="0.25">
      <c r="B20" s="53"/>
      <c r="D20" s="53" t="s">
        <v>233</v>
      </c>
      <c r="F20" s="19"/>
      <c r="G20" s="126">
        <v>944</v>
      </c>
      <c r="I20" s="126">
        <v>13136</v>
      </c>
      <c r="J20" s="44"/>
    </row>
    <row r="21" spans="2:10" ht="14.25" customHeight="1" x14ac:dyDescent="0.25">
      <c r="B21" s="53"/>
      <c r="D21" s="53" t="s">
        <v>158</v>
      </c>
      <c r="F21" s="43"/>
      <c r="G21" s="126">
        <v>30413</v>
      </c>
      <c r="H21" s="264"/>
      <c r="I21" s="126">
        <v>2607</v>
      </c>
      <c r="J21" s="44"/>
    </row>
    <row r="22" spans="2:10" x14ac:dyDescent="0.25">
      <c r="B22" s="53"/>
      <c r="D22" s="53" t="s">
        <v>234</v>
      </c>
      <c r="F22" s="43"/>
      <c r="G22" s="126">
        <v>19347</v>
      </c>
      <c r="H22" s="264"/>
      <c r="I22" s="126">
        <v>23664</v>
      </c>
      <c r="J22" s="44"/>
    </row>
    <row r="23" spans="2:10" ht="14.25" customHeight="1" x14ac:dyDescent="0.25">
      <c r="B23" s="53"/>
      <c r="D23" s="53" t="s">
        <v>147</v>
      </c>
      <c r="F23" s="43"/>
      <c r="G23" s="126">
        <v>1323</v>
      </c>
      <c r="H23" s="264"/>
      <c r="I23" s="126">
        <v>-1897</v>
      </c>
      <c r="J23" s="44"/>
    </row>
    <row r="24" spans="2:10" hidden="1" x14ac:dyDescent="0.25">
      <c r="B24" s="53"/>
      <c r="D24" s="53" t="s">
        <v>230</v>
      </c>
      <c r="F24" s="43"/>
      <c r="G24" s="126"/>
      <c r="H24" s="264"/>
      <c r="I24" s="126"/>
      <c r="J24" s="44"/>
    </row>
    <row r="25" spans="2:10" s="33" customFormat="1" ht="14.25" customHeight="1" x14ac:dyDescent="0.25">
      <c r="B25" s="98"/>
      <c r="D25" s="98" t="s">
        <v>152</v>
      </c>
      <c r="F25" s="43"/>
      <c r="G25" s="126">
        <v>-150546</v>
      </c>
      <c r="H25" s="264"/>
      <c r="I25" s="126">
        <v>-130837</v>
      </c>
      <c r="J25" s="43"/>
    </row>
    <row r="26" spans="2:10" s="33" customFormat="1" ht="14.25" customHeight="1" x14ac:dyDescent="0.25">
      <c r="B26" s="98"/>
      <c r="D26" s="98" t="s">
        <v>216</v>
      </c>
      <c r="F26" s="43"/>
      <c r="G26" s="126">
        <v>11866</v>
      </c>
      <c r="H26" s="264"/>
      <c r="I26" s="126">
        <v>9526</v>
      </c>
      <c r="J26" s="43"/>
    </row>
    <row r="27" spans="2:10" ht="14.25" customHeight="1" x14ac:dyDescent="0.25">
      <c r="B27" s="53"/>
      <c r="E27" s="53"/>
      <c r="F27" s="19"/>
      <c r="G27" s="310">
        <f>SUM(G12:G26)</f>
        <v>412319</v>
      </c>
      <c r="H27" s="264"/>
      <c r="I27" s="310">
        <f>SUM(I12:I26)</f>
        <v>246267</v>
      </c>
      <c r="J27" s="43"/>
    </row>
    <row r="28" spans="2:10" ht="14.25" customHeight="1" x14ac:dyDescent="0.25">
      <c r="B28" s="53"/>
      <c r="C28" s="110" t="s">
        <v>131</v>
      </c>
      <c r="D28" s="53"/>
      <c r="E28" s="53"/>
      <c r="F28" s="19"/>
      <c r="G28" s="125"/>
      <c r="I28" s="125"/>
      <c r="J28" s="43"/>
    </row>
    <row r="29" spans="2:10" ht="14.25" customHeight="1" x14ac:dyDescent="0.25">
      <c r="B29" s="53"/>
      <c r="C29" s="31" t="s">
        <v>112</v>
      </c>
      <c r="D29" s="53"/>
      <c r="E29" s="53"/>
      <c r="F29" s="19"/>
      <c r="G29" s="125"/>
      <c r="I29" s="125"/>
      <c r="J29" s="43"/>
    </row>
    <row r="30" spans="2:10" ht="14.25" customHeight="1" x14ac:dyDescent="0.25">
      <c r="B30" s="53"/>
      <c r="D30" s="53" t="s">
        <v>60</v>
      </c>
      <c r="E30" s="53"/>
      <c r="F30" s="43"/>
      <c r="G30" s="125">
        <v>-295539</v>
      </c>
      <c r="H30" s="458"/>
      <c r="I30" s="125">
        <v>-230869</v>
      </c>
      <c r="J30" s="43"/>
    </row>
    <row r="31" spans="2:10" ht="14.25" customHeight="1" x14ac:dyDescent="0.25">
      <c r="B31" s="53"/>
      <c r="D31" s="53" t="s">
        <v>28</v>
      </c>
      <c r="E31" s="53"/>
      <c r="F31" s="43"/>
      <c r="G31" s="125">
        <v>63432</v>
      </c>
      <c r="I31" s="125">
        <v>8582</v>
      </c>
      <c r="J31" s="43"/>
    </row>
    <row r="32" spans="2:10" ht="14.25" customHeight="1" x14ac:dyDescent="0.25">
      <c r="B32" s="53"/>
      <c r="D32" s="53" t="s">
        <v>132</v>
      </c>
      <c r="E32" s="53"/>
      <c r="F32" s="43"/>
      <c r="G32" s="125">
        <v>-20898</v>
      </c>
      <c r="I32" s="125">
        <v>7</v>
      </c>
      <c r="J32" s="43"/>
    </row>
    <row r="33" spans="2:10" ht="14.25" customHeight="1" x14ac:dyDescent="0.25">
      <c r="B33" s="53"/>
      <c r="D33" s="53" t="s">
        <v>130</v>
      </c>
      <c r="E33" s="53"/>
      <c r="F33" s="43"/>
      <c r="G33" s="125">
        <v>7109</v>
      </c>
      <c r="I33" s="125">
        <v>7110</v>
      </c>
      <c r="J33" s="43"/>
    </row>
    <row r="34" spans="2:10" ht="14.25" customHeight="1" x14ac:dyDescent="0.25">
      <c r="B34" s="53"/>
      <c r="D34" s="53" t="s">
        <v>61</v>
      </c>
      <c r="E34" s="53"/>
      <c r="F34" s="43"/>
      <c r="G34" s="125">
        <v>5640</v>
      </c>
      <c r="I34" s="125">
        <v>-4138</v>
      </c>
      <c r="J34" s="43"/>
    </row>
    <row r="35" spans="2:10" ht="14.25" customHeight="1" x14ac:dyDescent="0.25">
      <c r="B35" s="53"/>
      <c r="D35" s="53" t="s">
        <v>148</v>
      </c>
      <c r="E35" s="53"/>
      <c r="F35" s="43"/>
      <c r="G35" s="125">
        <v>0</v>
      </c>
      <c r="I35" s="125">
        <v>12</v>
      </c>
      <c r="J35" s="43"/>
    </row>
    <row r="36" spans="2:10" ht="14.25" customHeight="1" x14ac:dyDescent="0.25">
      <c r="B36" s="53"/>
      <c r="D36" s="53" t="s">
        <v>75</v>
      </c>
      <c r="E36" s="53"/>
      <c r="F36" s="43"/>
      <c r="G36" s="125">
        <v>-18055</v>
      </c>
      <c r="I36" s="125">
        <v>-4962</v>
      </c>
      <c r="J36" s="43"/>
    </row>
    <row r="37" spans="2:10" ht="14.25" customHeight="1" x14ac:dyDescent="0.25">
      <c r="B37" s="53"/>
      <c r="D37" s="53" t="s">
        <v>37</v>
      </c>
      <c r="E37" s="53"/>
      <c r="F37" s="43"/>
      <c r="G37" s="125">
        <v>29110</v>
      </c>
      <c r="I37" s="125">
        <v>35368</v>
      </c>
      <c r="J37" s="43"/>
    </row>
    <row r="38" spans="2:10" ht="14.25" customHeight="1" x14ac:dyDescent="0.25">
      <c r="B38" s="53"/>
      <c r="D38" s="53" t="s">
        <v>66</v>
      </c>
      <c r="E38" s="53"/>
      <c r="F38" s="43"/>
      <c r="G38" s="125">
        <v>-182</v>
      </c>
      <c r="I38" s="125">
        <v>146</v>
      </c>
      <c r="J38" s="43"/>
    </row>
    <row r="39" spans="2:10" ht="14.25" customHeight="1" x14ac:dyDescent="0.25">
      <c r="B39" s="53"/>
      <c r="D39" s="53" t="s">
        <v>67</v>
      </c>
      <c r="E39" s="53"/>
      <c r="F39" s="43"/>
      <c r="G39" s="125">
        <v>9690</v>
      </c>
      <c r="I39" s="125">
        <v>-2428</v>
      </c>
      <c r="J39" s="43"/>
    </row>
    <row r="40" spans="2:10" ht="14.25" customHeight="1" x14ac:dyDescent="0.25">
      <c r="B40" s="53"/>
      <c r="D40" s="53" t="s">
        <v>68</v>
      </c>
      <c r="E40" s="53"/>
      <c r="F40" s="43"/>
      <c r="G40" s="125">
        <v>-706</v>
      </c>
      <c r="I40" s="125">
        <v>581</v>
      </c>
      <c r="J40" s="43"/>
    </row>
    <row r="41" spans="2:10" ht="14.25" customHeight="1" x14ac:dyDescent="0.25">
      <c r="B41" s="53"/>
      <c r="D41" s="53" t="s">
        <v>69</v>
      </c>
      <c r="E41" s="53"/>
      <c r="F41" s="43"/>
      <c r="G41" s="125">
        <v>-7134</v>
      </c>
      <c r="I41" s="125">
        <v>-11052</v>
      </c>
      <c r="J41" s="43"/>
    </row>
    <row r="42" spans="2:10" ht="14.25" customHeight="1" x14ac:dyDescent="0.25">
      <c r="B42" s="53"/>
      <c r="D42" s="53" t="s">
        <v>70</v>
      </c>
      <c r="E42" s="53"/>
      <c r="F42" s="43"/>
      <c r="G42" s="125">
        <v>41026</v>
      </c>
      <c r="I42" s="125">
        <v>9743</v>
      </c>
      <c r="J42" s="43"/>
    </row>
    <row r="43" spans="2:10" ht="14.25" customHeight="1" x14ac:dyDescent="0.25">
      <c r="B43" s="53"/>
      <c r="D43" s="53" t="s">
        <v>71</v>
      </c>
      <c r="E43" s="53"/>
      <c r="F43" s="43"/>
      <c r="G43" s="125">
        <v>-266</v>
      </c>
      <c r="I43" s="125">
        <v>733</v>
      </c>
      <c r="J43" s="43"/>
    </row>
    <row r="44" spans="2:10" x14ac:dyDescent="0.25">
      <c r="B44" s="53"/>
      <c r="D44" s="53" t="s">
        <v>231</v>
      </c>
      <c r="E44" s="53"/>
      <c r="F44" s="43"/>
      <c r="G44" s="125">
        <v>0</v>
      </c>
      <c r="I44" s="125">
        <v>0</v>
      </c>
      <c r="J44" s="43"/>
    </row>
    <row r="45" spans="2:10" s="32" customFormat="1" ht="14.25" customHeight="1" x14ac:dyDescent="0.25">
      <c r="B45" s="56" t="s">
        <v>141</v>
      </c>
      <c r="C45" s="56"/>
      <c r="D45" s="56"/>
      <c r="E45" s="56"/>
      <c r="F45" s="397"/>
      <c r="G45" s="310">
        <f>SUM(G27:G44)</f>
        <v>225546</v>
      </c>
      <c r="H45" s="399"/>
      <c r="I45" s="310">
        <f>SUM(I27:I44)</f>
        <v>55100</v>
      </c>
      <c r="J45" s="340"/>
    </row>
    <row r="46" spans="2:10" ht="14.25" customHeight="1" x14ac:dyDescent="0.25">
      <c r="B46" s="53"/>
      <c r="C46" s="53"/>
      <c r="D46" s="53"/>
      <c r="E46" s="53"/>
      <c r="F46" s="19"/>
      <c r="G46" s="126"/>
      <c r="H46" s="264"/>
      <c r="I46" s="126"/>
      <c r="J46" s="43"/>
    </row>
    <row r="47" spans="2:10" ht="14.25" customHeight="1" x14ac:dyDescent="0.25">
      <c r="B47" s="56" t="s">
        <v>43</v>
      </c>
      <c r="C47" s="53"/>
      <c r="D47" s="53"/>
      <c r="F47" s="19"/>
      <c r="G47" s="125"/>
      <c r="I47" s="125"/>
      <c r="J47" s="43"/>
    </row>
    <row r="48" spans="2:10" x14ac:dyDescent="0.25">
      <c r="B48" s="56"/>
      <c r="C48" s="53"/>
      <c r="D48" s="53" t="s">
        <v>232</v>
      </c>
      <c r="F48" s="19"/>
      <c r="G48" s="125">
        <v>0</v>
      </c>
      <c r="I48" s="125">
        <v>3942</v>
      </c>
      <c r="J48" s="43"/>
    </row>
    <row r="49" spans="2:10" ht="14.25" customHeight="1" x14ac:dyDescent="0.25">
      <c r="B49" s="53"/>
      <c r="C49" s="53"/>
      <c r="D49" s="53" t="s">
        <v>188</v>
      </c>
      <c r="F49" s="43"/>
      <c r="G49" s="125">
        <v>-93185</v>
      </c>
      <c r="I49" s="125">
        <v>-36207</v>
      </c>
      <c r="J49" s="43"/>
    </row>
    <row r="50" spans="2:10" ht="14.25" customHeight="1" x14ac:dyDescent="0.25">
      <c r="B50" s="53"/>
      <c r="C50" s="53"/>
      <c r="D50" s="455" t="s">
        <v>249</v>
      </c>
      <c r="E50" s="111"/>
      <c r="F50" s="43"/>
      <c r="G50" s="205">
        <v>-247399</v>
      </c>
      <c r="I50" s="205">
        <v>-715802</v>
      </c>
      <c r="J50" s="43"/>
    </row>
    <row r="51" spans="2:10" s="32" customFormat="1" ht="14.25" customHeight="1" x14ac:dyDescent="0.2">
      <c r="B51" s="56" t="s">
        <v>113</v>
      </c>
      <c r="C51" s="56"/>
      <c r="D51" s="56"/>
      <c r="E51" s="56"/>
      <c r="F51" s="340"/>
      <c r="G51" s="398">
        <f>SUM(G47:G50)</f>
        <v>-340584</v>
      </c>
      <c r="H51" s="396"/>
      <c r="I51" s="398">
        <f>SUM(I47:I50)</f>
        <v>-748067</v>
      </c>
      <c r="J51" s="340"/>
    </row>
    <row r="52" spans="2:10" s="32" customFormat="1" ht="14.25" customHeight="1" x14ac:dyDescent="0.25">
      <c r="B52" s="53"/>
      <c r="C52" s="53"/>
      <c r="D52" s="53"/>
      <c r="E52" s="53"/>
      <c r="F52" s="43"/>
      <c r="G52" s="126"/>
      <c r="H52" s="396"/>
      <c r="I52" s="126"/>
      <c r="J52" s="43"/>
    </row>
    <row r="53" spans="2:10" ht="14.25" customHeight="1" x14ac:dyDescent="0.25">
      <c r="B53" s="56" t="s">
        <v>106</v>
      </c>
      <c r="C53" s="53"/>
      <c r="D53" s="56"/>
      <c r="E53" s="56"/>
      <c r="F53" s="19"/>
      <c r="G53" s="125"/>
      <c r="I53" s="125"/>
      <c r="J53" s="43"/>
    </row>
    <row r="54" spans="2:10" ht="14.25" customHeight="1" x14ac:dyDescent="0.25">
      <c r="B54" s="53"/>
      <c r="D54" s="53" t="s">
        <v>128</v>
      </c>
      <c r="E54" s="53"/>
      <c r="F54" s="19"/>
      <c r="G54" s="125">
        <v>219600</v>
      </c>
      <c r="I54" s="125">
        <v>311980</v>
      </c>
      <c r="J54" s="43"/>
    </row>
    <row r="55" spans="2:10" ht="14.25" customHeight="1" x14ac:dyDescent="0.25">
      <c r="B55" s="53"/>
      <c r="D55" s="53" t="s">
        <v>119</v>
      </c>
      <c r="E55" s="53"/>
      <c r="F55" s="19"/>
      <c r="G55" s="125">
        <v>-115605</v>
      </c>
      <c r="I55" s="125">
        <v>-63416</v>
      </c>
      <c r="J55" s="43"/>
    </row>
    <row r="56" spans="2:10" ht="14.25" customHeight="1" x14ac:dyDescent="0.25">
      <c r="B56" s="53"/>
      <c r="D56" s="53" t="s">
        <v>118</v>
      </c>
      <c r="E56" s="53"/>
      <c r="F56" s="43"/>
      <c r="G56" s="125">
        <v>0</v>
      </c>
      <c r="I56" s="125">
        <v>-18035</v>
      </c>
      <c r="J56" s="43"/>
    </row>
    <row r="57" spans="2:10" ht="14.25" customHeight="1" x14ac:dyDescent="0.25">
      <c r="B57" s="53"/>
      <c r="D57" s="53" t="s">
        <v>166</v>
      </c>
      <c r="E57" s="53"/>
      <c r="F57" s="43"/>
      <c r="G57" s="125">
        <v>-97680</v>
      </c>
      <c r="I57" s="125">
        <v>-69177</v>
      </c>
      <c r="J57" s="43"/>
    </row>
    <row r="58" spans="2:10" ht="14.25" customHeight="1" x14ac:dyDescent="0.25">
      <c r="B58" s="53"/>
      <c r="D58" s="53" t="s">
        <v>227</v>
      </c>
      <c r="E58" s="53"/>
      <c r="F58" s="43"/>
      <c r="G58" s="125">
        <v>0</v>
      </c>
      <c r="I58" s="125">
        <v>-73</v>
      </c>
      <c r="J58" s="43"/>
    </row>
    <row r="59" spans="2:10" ht="14.25" customHeight="1" x14ac:dyDescent="0.25">
      <c r="B59" s="53"/>
      <c r="D59" s="53" t="s">
        <v>107</v>
      </c>
      <c r="E59" s="53"/>
      <c r="F59" s="43"/>
      <c r="G59" s="126">
        <v>231707</v>
      </c>
      <c r="I59" s="126">
        <v>445930</v>
      </c>
      <c r="J59" s="43"/>
    </row>
    <row r="60" spans="2:10" s="32" customFormat="1" ht="14.25" customHeight="1" x14ac:dyDescent="0.2">
      <c r="B60" s="56" t="s">
        <v>156</v>
      </c>
      <c r="C60" s="56"/>
      <c r="D60" s="56"/>
      <c r="E60" s="56"/>
      <c r="F60" s="340"/>
      <c r="G60" s="400">
        <f>SUM(G54:G59)</f>
        <v>238022</v>
      </c>
      <c r="H60" s="396"/>
      <c r="I60" s="400">
        <f>SUM(I54:I59)</f>
        <v>607209</v>
      </c>
      <c r="J60" s="340"/>
    </row>
    <row r="61" spans="2:10" s="32" customFormat="1" ht="14.25" customHeight="1" x14ac:dyDescent="0.2">
      <c r="B61" s="56"/>
      <c r="C61" s="56"/>
      <c r="D61" s="56"/>
      <c r="E61" s="56"/>
      <c r="F61" s="340"/>
      <c r="G61" s="400"/>
      <c r="H61" s="396"/>
      <c r="I61" s="400"/>
      <c r="J61" s="340"/>
    </row>
    <row r="62" spans="2:10" ht="14.25" customHeight="1" x14ac:dyDescent="0.25">
      <c r="B62" s="56" t="s">
        <v>149</v>
      </c>
      <c r="C62" s="53"/>
      <c r="D62" s="53"/>
      <c r="F62" s="19"/>
      <c r="G62" s="125">
        <f>G45+G51+G60</f>
        <v>122984</v>
      </c>
      <c r="I62" s="125">
        <f>I45+I51+I60</f>
        <v>-85758</v>
      </c>
      <c r="J62" s="43"/>
    </row>
    <row r="63" spans="2:10" ht="14.25" customHeight="1" x14ac:dyDescent="0.25">
      <c r="B63" s="56"/>
      <c r="C63" s="53"/>
      <c r="D63" s="53"/>
      <c r="F63" s="19"/>
      <c r="G63" s="125"/>
      <c r="I63" s="125"/>
      <c r="J63" s="43"/>
    </row>
    <row r="64" spans="2:10" ht="14.25" customHeight="1" x14ac:dyDescent="0.25">
      <c r="B64" s="53"/>
      <c r="D64" s="53" t="s">
        <v>122</v>
      </c>
      <c r="E64" s="53"/>
      <c r="F64" s="19"/>
      <c r="G64" s="126">
        <f>'BP PUBLIC-31-12'!J12</f>
        <v>125595</v>
      </c>
      <c r="H64" s="264"/>
      <c r="I64" s="126">
        <v>211353</v>
      </c>
      <c r="J64" s="43"/>
    </row>
    <row r="65" spans="2:10" ht="14.25" customHeight="1" x14ac:dyDescent="0.25">
      <c r="B65" s="53"/>
      <c r="D65" s="53" t="s">
        <v>123</v>
      </c>
      <c r="E65" s="53"/>
      <c r="F65" s="19"/>
      <c r="G65" s="126">
        <f>'BP PUBLIC-31-12'!H12</f>
        <v>248579</v>
      </c>
      <c r="H65" s="264"/>
      <c r="I65" s="126">
        <v>125595</v>
      </c>
      <c r="J65" s="43"/>
    </row>
    <row r="66" spans="2:10" ht="14.25" customHeight="1" thickBot="1" x14ac:dyDescent="0.3">
      <c r="B66" s="53"/>
      <c r="D66" s="53"/>
      <c r="E66" s="53"/>
      <c r="F66" s="19"/>
      <c r="G66" s="136"/>
      <c r="H66" s="396"/>
      <c r="I66" s="136"/>
      <c r="J66" s="43"/>
    </row>
    <row r="67" spans="2:10" ht="14.25" customHeight="1" thickTop="1" thickBot="1" x14ac:dyDescent="0.3">
      <c r="B67" s="56" t="s">
        <v>149</v>
      </c>
      <c r="F67" s="19"/>
      <c r="G67" s="136">
        <f>G65-G64</f>
        <v>122984</v>
      </c>
      <c r="H67" s="396"/>
      <c r="I67" s="136">
        <f>I65-I64</f>
        <v>-85758</v>
      </c>
    </row>
    <row r="68" spans="2:10" ht="14.25" customHeight="1" thickTop="1" x14ac:dyDescent="0.25">
      <c r="B68" s="48"/>
      <c r="F68" s="19"/>
      <c r="G68" s="127"/>
      <c r="I68" s="127"/>
    </row>
    <row r="69" spans="2:10" ht="14.25" customHeight="1" x14ac:dyDescent="0.25">
      <c r="F69" s="19"/>
      <c r="G69" s="127"/>
      <c r="I69" s="127"/>
    </row>
    <row r="70" spans="2:10" ht="14.25" customHeight="1" x14ac:dyDescent="0.25">
      <c r="F70" s="43"/>
    </row>
    <row r="71" spans="2:10" ht="14.25" customHeight="1" x14ac:dyDescent="0.25">
      <c r="B71" s="48" t="s">
        <v>219</v>
      </c>
      <c r="F71" s="43"/>
    </row>
    <row r="72" spans="2:10" ht="14.25" customHeight="1" x14ac:dyDescent="0.25">
      <c r="F72" s="43"/>
      <c r="G72" s="527">
        <f>G62-G67</f>
        <v>0</v>
      </c>
      <c r="H72" s="238"/>
      <c r="I72" s="297">
        <f>I62-I67</f>
        <v>0</v>
      </c>
    </row>
    <row r="73" spans="2:10" ht="14.25" customHeight="1" x14ac:dyDescent="0.25">
      <c r="F73" s="43"/>
    </row>
    <row r="74" spans="2:10" ht="14.25" customHeight="1" x14ac:dyDescent="0.25">
      <c r="F74" s="43"/>
      <c r="H74" s="142"/>
      <c r="J74" s="31"/>
    </row>
    <row r="75" spans="2:10" ht="14.25" customHeight="1" x14ac:dyDescent="0.25">
      <c r="F75" s="19"/>
      <c r="H75" s="142"/>
      <c r="J75" s="31"/>
    </row>
    <row r="76" spans="2:10" ht="14.25" customHeight="1" x14ac:dyDescent="0.25">
      <c r="F76" s="19"/>
      <c r="H76" s="142"/>
      <c r="J76" s="31"/>
    </row>
    <row r="77" spans="2:10" ht="14.25" customHeight="1" x14ac:dyDescent="0.25">
      <c r="F77" s="31"/>
      <c r="H77" s="142"/>
      <c r="J77" s="31"/>
    </row>
    <row r="78" spans="2:10" ht="14.25" customHeight="1" x14ac:dyDescent="0.25">
      <c r="F78" s="31"/>
      <c r="H78" s="142"/>
      <c r="J78" s="31"/>
    </row>
    <row r="79" spans="2:10" ht="14.25" customHeight="1" x14ac:dyDescent="0.25">
      <c r="F79" s="31"/>
      <c r="H79" s="142"/>
      <c r="J79" s="31"/>
    </row>
    <row r="80" spans="2:10" ht="14.25" customHeight="1" x14ac:dyDescent="0.25">
      <c r="F80" s="31"/>
      <c r="H80" s="142"/>
      <c r="J80" s="31"/>
    </row>
    <row r="81" spans="6:10" ht="14.25" customHeight="1" x14ac:dyDescent="0.25">
      <c r="F81" s="31"/>
      <c r="H81" s="142"/>
      <c r="J81" s="31"/>
    </row>
  </sheetData>
  <customSheetViews>
    <customSheetView guid="{0829E35C-A1FE-4351-804A-88DC468652F1}" scale="90" showPageBreaks="1" showGridLines="0" printArea="1" hiddenColumns="1" topLeftCell="A16">
      <selection activeCell="O3" sqref="O3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1"/>
      <headerFooter scaleWithDoc="0" alignWithMargins="0"/>
    </customSheetView>
    <customSheetView guid="{008514F3-9F3C-4F8A-9094-9BE7DA0BEECC}" scale="90" showPageBreaks="1" showGridLines="0" printArea="1" hiddenColumns="1">
      <selection activeCell="O28" sqref="O28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2"/>
      <headerFooter scaleWithDoc="0" alignWithMargins="0"/>
    </customSheetView>
    <customSheetView guid="{8EB8CEBA-FE59-4363-8EB4-B91D42C62682}" scale="90" showGridLines="0" printArea="1" hiddenColumns="1">
      <selection activeCell="F26" sqref="F26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3"/>
      <headerFooter scaleWithDoc="0" alignWithMargins="0"/>
    </customSheetView>
    <customSheetView guid="{DA3DDF8B-513A-415E-B3B8-0E52E0FD7142}" scale="90" showPageBreaks="1" showGridLines="0" printArea="1" hiddenColumns="1" topLeftCell="A10">
      <selection activeCell="L28" sqref="L28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4"/>
      <headerFooter scaleWithDoc="0" alignWithMargins="0"/>
    </customSheetView>
    <customSheetView guid="{0D0E897F-321D-4DE9-8C9B-39D8B4D39896}" scale="90" showGridLines="0" hiddenColumns="1" topLeftCell="A28">
      <selection activeCell="L53" sqref="L53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5"/>
      <headerFooter scaleWithDoc="0" alignWithMargins="0"/>
    </customSheetView>
    <customSheetView guid="{1BE6EAF4-3B6A-43F8-8E6C-7FED4CC01272}" scale="90" showPageBreaks="1" showGridLines="0" printArea="1" hiddenColumns="1">
      <selection activeCell="L53" sqref="L53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6"/>
      <headerFooter scaleWithDoc="0" alignWithMargins="0"/>
    </customSheetView>
    <customSheetView guid="{A74E0554-3565-491F-BC9A-EE10F38639BE}" scale="90" showGridLines="0" hiddenColumns="1">
      <selection activeCell="A6" sqref="A6"/>
      <pageMargins left="1.1417322834645669" right="1.1417322834645669" top="1.299212598425197" bottom="0.51181102362204722" header="0.51181102362204722" footer="0.31496062992125984"/>
      <pageSetup paperSize="9" scale="69" firstPageNumber="9" orientation="portrait" useFirstPageNumber="1" verticalDpi="1200" r:id="rId7"/>
      <headerFooter scaleWithDoc="0" alignWithMargins="0"/>
    </customSheetView>
  </customSheetViews>
  <mergeCells count="2">
    <mergeCell ref="G8:G10"/>
    <mergeCell ref="I8:I10"/>
  </mergeCells>
  <pageMargins left="1.1417322834645669" right="1.1417322834645669" top="1.299212598425197" bottom="0.51181102362204722" header="0.51181102362204722" footer="0.31496062992125984"/>
  <pageSetup paperSize="9" scale="64" firstPageNumber="9" orientation="portrait" useFirstPageNumber="1" r:id="rId8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>
    <tabColor rgb="FF002060"/>
    <pageSetUpPr fitToPage="1"/>
  </sheetPr>
  <dimension ref="B1:T69"/>
  <sheetViews>
    <sheetView showGridLines="0" view="pageBreakPreview" zoomScale="90" zoomScaleNormal="110" zoomScaleSheetLayoutView="90" workbookViewId="0"/>
  </sheetViews>
  <sheetFormatPr defaultColWidth="9.140625" defaultRowHeight="15" x14ac:dyDescent="0.25"/>
  <cols>
    <col min="1" max="1" width="3.5703125" style="12" customWidth="1"/>
    <col min="2" max="4" width="1.85546875" style="12" customWidth="1"/>
    <col min="5" max="5" width="53.140625" style="12" customWidth="1"/>
    <col min="6" max="6" width="4.42578125" style="13" customWidth="1"/>
    <col min="7" max="7" width="14.85546875" style="152" customWidth="1"/>
    <col min="8" max="8" width="2.85546875" style="160" customWidth="1"/>
    <col min="9" max="9" width="13.85546875" style="160" bestFit="1" customWidth="1"/>
    <col min="10" max="10" width="2.85546875" style="13" customWidth="1"/>
    <col min="11" max="11" width="13.85546875" style="12" hidden="1" customWidth="1"/>
    <col min="12" max="19" width="9.140625" style="12"/>
    <col min="20" max="20" width="9.85546875" style="12" bestFit="1" customWidth="1"/>
    <col min="21" max="16384" width="9.140625" style="12"/>
  </cols>
  <sheetData>
    <row r="1" spans="2:11" s="93" customFormat="1" ht="20.25" x14ac:dyDescent="0.3">
      <c r="B1" s="99" t="s">
        <v>35</v>
      </c>
      <c r="C1" s="99"/>
      <c r="D1" s="99"/>
      <c r="E1" s="99"/>
      <c r="F1" s="92"/>
      <c r="G1" s="500"/>
      <c r="H1" s="156"/>
      <c r="I1" s="156"/>
      <c r="J1" s="92"/>
    </row>
    <row r="2" spans="2:11" s="95" customFormat="1" ht="18.75" x14ac:dyDescent="0.3">
      <c r="B2" s="112"/>
      <c r="C2" s="112"/>
      <c r="D2" s="112"/>
      <c r="E2" s="112"/>
      <c r="F2" s="94"/>
      <c r="G2" s="501"/>
      <c r="H2" s="164"/>
      <c r="I2" s="164"/>
      <c r="J2" s="94"/>
    </row>
    <row r="3" spans="2:11" s="95" customFormat="1" ht="18.75" x14ac:dyDescent="0.3">
      <c r="B3" s="95" t="s">
        <v>142</v>
      </c>
      <c r="F3" s="94"/>
      <c r="G3" s="501"/>
      <c r="H3" s="164"/>
      <c r="I3" s="164"/>
      <c r="J3" s="94"/>
    </row>
    <row r="4" spans="2:11" x14ac:dyDescent="0.25">
      <c r="B4" s="53"/>
      <c r="C4" s="53"/>
      <c r="D4" s="53"/>
      <c r="E4" s="53"/>
    </row>
    <row r="5" spans="2:11" s="69" customFormat="1" ht="16.5" x14ac:dyDescent="0.25">
      <c r="B5" s="194" t="s">
        <v>254</v>
      </c>
      <c r="C5" s="129"/>
      <c r="D5" s="129"/>
      <c r="E5" s="129"/>
      <c r="F5" s="68"/>
      <c r="G5" s="502"/>
      <c r="H5" s="202"/>
      <c r="I5" s="202"/>
      <c r="J5" s="68"/>
    </row>
    <row r="6" spans="2:11" x14ac:dyDescent="0.25">
      <c r="B6" s="53"/>
      <c r="C6" s="53"/>
      <c r="D6" s="53"/>
      <c r="E6" s="53"/>
      <c r="G6" s="395"/>
      <c r="I6" s="311"/>
    </row>
    <row r="7" spans="2:11" s="97" customFormat="1" ht="15.75" x14ac:dyDescent="0.25">
      <c r="B7" s="104" t="s">
        <v>41</v>
      </c>
      <c r="C7" s="104"/>
      <c r="D7" s="104"/>
      <c r="E7" s="104"/>
      <c r="F7" s="96"/>
      <c r="G7" s="503"/>
      <c r="H7" s="172"/>
      <c r="I7" s="172"/>
      <c r="J7" s="96"/>
    </row>
    <row r="8" spans="2:11" x14ac:dyDescent="0.25">
      <c r="B8" s="105"/>
      <c r="C8" s="105"/>
      <c r="D8" s="105"/>
      <c r="E8" s="105"/>
      <c r="G8" s="149">
        <v>44927</v>
      </c>
      <c r="H8" s="203"/>
      <c r="I8" s="149">
        <v>44562</v>
      </c>
    </row>
    <row r="9" spans="2:11" x14ac:dyDescent="0.25">
      <c r="B9" s="31"/>
      <c r="C9" s="31"/>
      <c r="D9" s="31"/>
      <c r="E9" s="31"/>
      <c r="F9" s="17"/>
      <c r="G9" s="148" t="s">
        <v>159</v>
      </c>
      <c r="H9" s="203"/>
      <c r="I9" s="148" t="s">
        <v>159</v>
      </c>
      <c r="J9" s="25"/>
      <c r="K9" s="25"/>
    </row>
    <row r="10" spans="2:11" x14ac:dyDescent="0.25">
      <c r="B10" s="30"/>
      <c r="C10" s="30"/>
      <c r="D10" s="30"/>
      <c r="E10" s="30"/>
      <c r="F10" s="17"/>
      <c r="G10" s="149">
        <v>45291</v>
      </c>
      <c r="H10" s="192"/>
      <c r="I10" s="149">
        <v>44926</v>
      </c>
      <c r="J10" s="37"/>
      <c r="K10" s="106">
        <v>40543</v>
      </c>
    </row>
    <row r="11" spans="2:11" x14ac:dyDescent="0.25">
      <c r="B11" s="30"/>
      <c r="C11" s="30"/>
      <c r="D11" s="30"/>
      <c r="E11" s="30"/>
      <c r="F11" s="17"/>
      <c r="G11" s="504"/>
      <c r="H11" s="179"/>
      <c r="I11" s="141"/>
      <c r="J11" s="133"/>
      <c r="K11" s="118" t="s">
        <v>126</v>
      </c>
    </row>
    <row r="12" spans="2:11" x14ac:dyDescent="0.25">
      <c r="B12" s="113" t="s">
        <v>23</v>
      </c>
      <c r="C12" s="113"/>
      <c r="D12" s="113"/>
      <c r="E12" s="113"/>
      <c r="F12" s="17"/>
      <c r="G12" s="505"/>
      <c r="H12" s="312"/>
      <c r="I12" s="143"/>
      <c r="J12" s="17"/>
      <c r="K12" s="15"/>
    </row>
    <row r="13" spans="2:11" x14ac:dyDescent="0.25">
      <c r="C13" s="12" t="s">
        <v>81</v>
      </c>
      <c r="F13" s="17"/>
      <c r="G13" s="143">
        <v>2435633</v>
      </c>
      <c r="H13" s="312"/>
      <c r="I13" s="321">
        <v>2181239</v>
      </c>
      <c r="J13" s="43"/>
      <c r="K13" s="44">
        <v>832109</v>
      </c>
    </row>
    <row r="14" spans="2:11" x14ac:dyDescent="0.25">
      <c r="C14" s="53" t="s">
        <v>192</v>
      </c>
      <c r="D14" s="31"/>
      <c r="F14" s="17"/>
      <c r="G14" s="143">
        <v>-203668</v>
      </c>
      <c r="H14" s="313"/>
      <c r="I14" s="321">
        <v>-107146</v>
      </c>
      <c r="J14" s="43"/>
      <c r="K14" s="44">
        <v>-75325</v>
      </c>
    </row>
    <row r="15" spans="2:11" x14ac:dyDescent="0.25">
      <c r="C15" s="12" t="s">
        <v>82</v>
      </c>
      <c r="F15" s="17"/>
      <c r="G15" s="143">
        <v>-19843</v>
      </c>
      <c r="H15" s="312"/>
      <c r="I15" s="321">
        <v>-17192</v>
      </c>
      <c r="J15" s="43"/>
      <c r="K15" s="44">
        <v>-54564</v>
      </c>
    </row>
    <row r="16" spans="2:11" x14ac:dyDescent="0.25">
      <c r="C16" s="12" t="s">
        <v>19</v>
      </c>
      <c r="F16" s="17"/>
      <c r="G16" s="143">
        <v>-29174</v>
      </c>
      <c r="H16" s="312"/>
      <c r="I16" s="321">
        <v>-31008</v>
      </c>
      <c r="J16" s="43"/>
      <c r="K16" s="44">
        <v>8879</v>
      </c>
    </row>
    <row r="17" spans="2:20" x14ac:dyDescent="0.25">
      <c r="F17" s="17"/>
      <c r="G17" s="505"/>
      <c r="H17" s="312"/>
      <c r="I17" s="143"/>
      <c r="J17" s="43"/>
      <c r="K17" s="44"/>
      <c r="L17" s="134"/>
      <c r="M17" s="134"/>
      <c r="N17" s="134"/>
      <c r="O17" s="134"/>
      <c r="P17" s="134"/>
      <c r="Q17" s="134"/>
      <c r="R17" s="134"/>
      <c r="S17" s="134"/>
      <c r="T17" s="134"/>
    </row>
    <row r="18" spans="2:20" x14ac:dyDescent="0.25">
      <c r="B18" s="113" t="s">
        <v>83</v>
      </c>
      <c r="C18" s="113"/>
      <c r="D18" s="113"/>
      <c r="E18" s="113"/>
      <c r="F18" s="17"/>
      <c r="G18" s="505"/>
      <c r="H18" s="312"/>
      <c r="I18" s="143"/>
      <c r="J18" s="43"/>
      <c r="K18" s="44"/>
    </row>
    <row r="19" spans="2:20" x14ac:dyDescent="0.25">
      <c r="C19" s="432" t="s">
        <v>84</v>
      </c>
      <c r="D19" s="432"/>
      <c r="E19" s="432"/>
      <c r="F19" s="19"/>
      <c r="G19" s="143">
        <v>-153034</v>
      </c>
      <c r="H19" s="312"/>
      <c r="I19" s="321">
        <v>-144252</v>
      </c>
      <c r="J19" s="43"/>
      <c r="K19" s="44">
        <v>-59618</v>
      </c>
    </row>
    <row r="20" spans="2:20" x14ac:dyDescent="0.25">
      <c r="C20" s="432" t="s">
        <v>85</v>
      </c>
      <c r="D20" s="432"/>
      <c r="E20" s="432"/>
      <c r="F20" s="19"/>
      <c r="G20" s="143">
        <v>-348620</v>
      </c>
      <c r="H20" s="312"/>
      <c r="I20" s="321">
        <v>-340197</v>
      </c>
      <c r="J20" s="43"/>
      <c r="K20" s="44">
        <v>-153591</v>
      </c>
    </row>
    <row r="21" spans="2:20" x14ac:dyDescent="0.25">
      <c r="C21" s="432" t="s">
        <v>22</v>
      </c>
      <c r="D21" s="432"/>
      <c r="E21" s="432"/>
      <c r="F21" s="19"/>
      <c r="G21" s="143">
        <v>-725058</v>
      </c>
      <c r="H21" s="312"/>
      <c r="I21" s="321">
        <v>-698878</v>
      </c>
      <c r="J21" s="43"/>
      <c r="K21" s="44">
        <v>-183051</v>
      </c>
    </row>
    <row r="22" spans="2:20" x14ac:dyDescent="0.25">
      <c r="C22" s="432" t="s">
        <v>19</v>
      </c>
      <c r="D22" s="432"/>
      <c r="E22" s="432"/>
      <c r="F22" s="19"/>
      <c r="G22" s="316">
        <v>-86795</v>
      </c>
      <c r="H22" s="312"/>
      <c r="I22" s="324">
        <v>-62030</v>
      </c>
      <c r="J22" s="43"/>
      <c r="K22" s="44">
        <v>-24245</v>
      </c>
    </row>
    <row r="23" spans="2:20" x14ac:dyDescent="0.25">
      <c r="F23" s="17"/>
      <c r="G23" s="506"/>
      <c r="H23" s="312"/>
      <c r="I23" s="314"/>
      <c r="J23" s="43"/>
      <c r="K23" s="47"/>
    </row>
    <row r="24" spans="2:20" x14ac:dyDescent="0.25">
      <c r="B24" s="113" t="s">
        <v>86</v>
      </c>
      <c r="F24" s="17"/>
      <c r="G24" s="312">
        <f>SUM(G13:G22)</f>
        <v>869441</v>
      </c>
      <c r="H24" s="312"/>
      <c r="I24" s="312">
        <f>SUM(I13:I22)</f>
        <v>780536</v>
      </c>
      <c r="J24" s="43"/>
      <c r="K24" s="43">
        <f>SUM(K13:K22)</f>
        <v>290594</v>
      </c>
    </row>
    <row r="25" spans="2:20" x14ac:dyDescent="0.25">
      <c r="F25" s="17"/>
      <c r="G25" s="507"/>
      <c r="H25" s="312"/>
      <c r="I25" s="312"/>
      <c r="J25" s="43"/>
      <c r="K25" s="43"/>
    </row>
    <row r="26" spans="2:20" x14ac:dyDescent="0.25">
      <c r="B26" s="113" t="s">
        <v>87</v>
      </c>
      <c r="C26" s="113"/>
      <c r="D26" s="113"/>
      <c r="E26" s="113"/>
      <c r="F26" s="17"/>
      <c r="G26" s="505"/>
      <c r="H26" s="312"/>
      <c r="I26" s="143"/>
      <c r="J26" s="43"/>
      <c r="K26" s="44"/>
    </row>
    <row r="27" spans="2:20" x14ac:dyDescent="0.25">
      <c r="C27" s="12" t="s">
        <v>88</v>
      </c>
      <c r="F27" s="17"/>
      <c r="G27" s="143">
        <v>-117493</v>
      </c>
      <c r="H27" s="312"/>
      <c r="I27" s="321">
        <v>-93486</v>
      </c>
      <c r="J27" s="43"/>
      <c r="K27" s="34">
        <v>-25937</v>
      </c>
    </row>
    <row r="28" spans="2:20" x14ac:dyDescent="0.25">
      <c r="F28" s="17"/>
      <c r="G28" s="506"/>
      <c r="H28" s="312"/>
      <c r="I28" s="314"/>
      <c r="J28" s="43"/>
      <c r="K28" s="47"/>
    </row>
    <row r="29" spans="2:20" x14ac:dyDescent="0.25">
      <c r="B29" s="113" t="s">
        <v>89</v>
      </c>
      <c r="F29" s="17"/>
      <c r="G29" s="312">
        <f>SUM(G24:G27)</f>
        <v>751948</v>
      </c>
      <c r="H29" s="312"/>
      <c r="I29" s="312">
        <f>SUM(I24:I27)</f>
        <v>687050</v>
      </c>
      <c r="J29" s="43"/>
      <c r="K29" s="43">
        <f>SUM(K24:K27)</f>
        <v>264657</v>
      </c>
    </row>
    <row r="30" spans="2:20" x14ac:dyDescent="0.25">
      <c r="F30" s="17"/>
      <c r="G30" s="505"/>
      <c r="H30" s="456"/>
      <c r="I30" s="143"/>
      <c r="J30" s="43"/>
      <c r="K30" s="44"/>
    </row>
    <row r="31" spans="2:20" x14ac:dyDescent="0.25">
      <c r="B31" s="113" t="s">
        <v>90</v>
      </c>
      <c r="C31" s="113"/>
      <c r="D31" s="113"/>
      <c r="E31" s="113"/>
      <c r="F31" s="17"/>
      <c r="G31" s="505"/>
      <c r="H31" s="312"/>
      <c r="I31" s="143"/>
      <c r="J31" s="43"/>
      <c r="K31" s="44"/>
    </row>
    <row r="32" spans="2:20" x14ac:dyDescent="0.25">
      <c r="C32" s="12" t="s">
        <v>91</v>
      </c>
      <c r="F32" s="17"/>
      <c r="G32" s="143">
        <v>68422</v>
      </c>
      <c r="H32" s="312"/>
      <c r="I32" s="321">
        <v>67924</v>
      </c>
      <c r="J32" s="43"/>
      <c r="K32" s="44">
        <v>33802</v>
      </c>
    </row>
    <row r="33" spans="2:11" x14ac:dyDescent="0.25">
      <c r="C33" s="12" t="s">
        <v>120</v>
      </c>
      <c r="F33" s="17"/>
      <c r="G33" s="316">
        <v>1026</v>
      </c>
      <c r="H33" s="312"/>
      <c r="I33" s="324">
        <v>980</v>
      </c>
      <c r="J33" s="43"/>
      <c r="K33" s="46">
        <v>632</v>
      </c>
    </row>
    <row r="34" spans="2:11" x14ac:dyDescent="0.25">
      <c r="B34" s="113"/>
      <c r="C34" s="113"/>
      <c r="D34" s="113"/>
      <c r="E34" s="113"/>
      <c r="F34" s="17"/>
      <c r="G34" s="505"/>
      <c r="H34" s="312"/>
      <c r="I34" s="143"/>
      <c r="J34" s="43"/>
      <c r="K34" s="44"/>
    </row>
    <row r="35" spans="2:11" ht="15.75" thickBot="1" x14ac:dyDescent="0.3">
      <c r="B35" s="113" t="s">
        <v>115</v>
      </c>
      <c r="C35" s="113"/>
      <c r="D35" s="113"/>
      <c r="E35" s="113"/>
      <c r="F35" s="17"/>
      <c r="G35" s="315">
        <f>SUM(G29:G34)</f>
        <v>821396</v>
      </c>
      <c r="H35" s="312"/>
      <c r="I35" s="315">
        <f>SUM(I29:I34)</f>
        <v>755954</v>
      </c>
      <c r="J35" s="43"/>
      <c r="K35" s="45">
        <f>SUM(K29:K34)</f>
        <v>299091</v>
      </c>
    </row>
    <row r="36" spans="2:11" ht="15.75" thickTop="1" x14ac:dyDescent="0.25">
      <c r="F36" s="17"/>
      <c r="G36" s="505"/>
      <c r="H36" s="312"/>
      <c r="I36" s="143"/>
      <c r="J36" s="43"/>
      <c r="K36" s="44"/>
    </row>
    <row r="37" spans="2:11" x14ac:dyDescent="0.25">
      <c r="B37" s="113" t="s">
        <v>92</v>
      </c>
      <c r="C37" s="113"/>
      <c r="D37" s="113"/>
      <c r="E37" s="113"/>
      <c r="F37" s="17"/>
      <c r="G37" s="505"/>
      <c r="H37" s="312"/>
      <c r="I37" s="143"/>
      <c r="J37" s="43"/>
      <c r="K37" s="44"/>
    </row>
    <row r="38" spans="2:11" x14ac:dyDescent="0.25">
      <c r="C38" s="113" t="s">
        <v>21</v>
      </c>
      <c r="D38" s="113"/>
      <c r="E38" s="113"/>
      <c r="F38" s="17"/>
      <c r="G38" s="316">
        <f>SUM(G39:G41)</f>
        <v>381561</v>
      </c>
      <c r="H38" s="312"/>
      <c r="I38" s="316">
        <f>SUM(I39:I41)</f>
        <v>379677</v>
      </c>
      <c r="J38" s="43"/>
      <c r="K38" s="46">
        <f>SUM(K39:K41)</f>
        <v>152440</v>
      </c>
    </row>
    <row r="39" spans="2:11" x14ac:dyDescent="0.25">
      <c r="D39" s="12" t="s">
        <v>93</v>
      </c>
      <c r="F39" s="42"/>
      <c r="G39" s="143">
        <v>237953</v>
      </c>
      <c r="H39" s="312"/>
      <c r="I39" s="321">
        <v>241988</v>
      </c>
      <c r="J39" s="43"/>
      <c r="K39" s="44">
        <v>98334</v>
      </c>
    </row>
    <row r="40" spans="2:11" x14ac:dyDescent="0.25">
      <c r="D40" s="12" t="s">
        <v>94</v>
      </c>
      <c r="F40" s="62"/>
      <c r="G40" s="143">
        <v>126770</v>
      </c>
      <c r="H40" s="312"/>
      <c r="I40" s="321">
        <v>119501</v>
      </c>
      <c r="J40" s="43"/>
      <c r="K40" s="44">
        <v>45321</v>
      </c>
    </row>
    <row r="41" spans="2:11" x14ac:dyDescent="0.25">
      <c r="D41" s="12" t="s">
        <v>103</v>
      </c>
      <c r="F41" s="42"/>
      <c r="G41" s="143">
        <v>16838</v>
      </c>
      <c r="H41" s="312"/>
      <c r="I41" s="321">
        <v>18188</v>
      </c>
      <c r="J41" s="43"/>
      <c r="K41" s="44">
        <v>8785</v>
      </c>
    </row>
    <row r="42" spans="2:11" x14ac:dyDescent="0.25">
      <c r="F42" s="42"/>
      <c r="G42" s="143"/>
      <c r="H42" s="312"/>
      <c r="I42" s="143"/>
      <c r="J42" s="43"/>
      <c r="K42" s="44"/>
    </row>
    <row r="43" spans="2:11" x14ac:dyDescent="0.25">
      <c r="C43" s="113" t="s">
        <v>95</v>
      </c>
      <c r="D43" s="113"/>
      <c r="E43" s="113"/>
      <c r="F43" s="17"/>
      <c r="G43" s="316">
        <f>SUM(G44:G46)</f>
        <v>188841</v>
      </c>
      <c r="H43" s="312"/>
      <c r="I43" s="316">
        <f>SUM(I44:I46)</f>
        <v>178662</v>
      </c>
      <c r="J43" s="43"/>
      <c r="K43" s="46">
        <f>SUM(K44:K46)</f>
        <v>97375</v>
      </c>
    </row>
    <row r="44" spans="2:11" x14ac:dyDescent="0.25">
      <c r="D44" s="12" t="s">
        <v>96</v>
      </c>
      <c r="F44" s="42"/>
      <c r="G44" s="143">
        <v>175096</v>
      </c>
      <c r="H44" s="312"/>
      <c r="I44" s="321">
        <v>165858</v>
      </c>
      <c r="J44" s="43"/>
      <c r="K44" s="44">
        <v>91315</v>
      </c>
    </row>
    <row r="45" spans="2:11" x14ac:dyDescent="0.25">
      <c r="D45" s="12" t="s">
        <v>97</v>
      </c>
      <c r="F45" s="62"/>
      <c r="G45" s="143">
        <v>12126</v>
      </c>
      <c r="H45" s="312"/>
      <c r="I45" s="321">
        <v>11978</v>
      </c>
      <c r="J45" s="43"/>
      <c r="K45" s="44">
        <v>4406</v>
      </c>
    </row>
    <row r="46" spans="2:11" x14ac:dyDescent="0.25">
      <c r="D46" s="12" t="s">
        <v>98</v>
      </c>
      <c r="F46" s="42"/>
      <c r="G46" s="143">
        <v>1619</v>
      </c>
      <c r="H46" s="312"/>
      <c r="I46" s="321">
        <v>826</v>
      </c>
      <c r="J46" s="43"/>
      <c r="K46" s="44">
        <v>1654</v>
      </c>
    </row>
    <row r="47" spans="2:11" x14ac:dyDescent="0.25">
      <c r="F47" s="17"/>
      <c r="G47" s="143"/>
      <c r="H47" s="312"/>
      <c r="I47" s="143"/>
      <c r="J47" s="43"/>
      <c r="K47" s="44"/>
    </row>
    <row r="48" spans="2:11" x14ac:dyDescent="0.25">
      <c r="C48" s="113" t="s">
        <v>99</v>
      </c>
      <c r="D48" s="113"/>
      <c r="E48" s="113"/>
      <c r="F48" s="17"/>
      <c r="G48" s="316">
        <f>SUM(G49:G51)</f>
        <v>160285</v>
      </c>
      <c r="H48" s="312"/>
      <c r="I48" s="316">
        <f>SUM(I49:I51)</f>
        <v>127959</v>
      </c>
      <c r="J48" s="43"/>
      <c r="K48" s="46">
        <f>SUM(K49:K51)</f>
        <v>25337</v>
      </c>
    </row>
    <row r="49" spans="2:11" x14ac:dyDescent="0.25">
      <c r="D49" s="12" t="s">
        <v>38</v>
      </c>
      <c r="F49" s="17"/>
      <c r="G49" s="143">
        <v>159448</v>
      </c>
      <c r="H49" s="312"/>
      <c r="I49" s="321">
        <v>127053</v>
      </c>
      <c r="J49" s="43"/>
      <c r="K49" s="44">
        <v>24835</v>
      </c>
    </row>
    <row r="50" spans="2:11" x14ac:dyDescent="0.25">
      <c r="D50" s="12" t="s">
        <v>120</v>
      </c>
      <c r="F50" s="17"/>
      <c r="G50" s="143">
        <v>837</v>
      </c>
      <c r="H50" s="312"/>
      <c r="I50" s="321">
        <v>906</v>
      </c>
      <c r="J50" s="43"/>
      <c r="K50" s="44">
        <v>502</v>
      </c>
    </row>
    <row r="51" spans="2:11" x14ac:dyDescent="0.25">
      <c r="F51" s="17"/>
      <c r="G51" s="143"/>
      <c r="H51" s="312"/>
      <c r="I51" s="143"/>
      <c r="J51" s="43"/>
      <c r="K51" s="44"/>
    </row>
    <row r="52" spans="2:11" x14ac:dyDescent="0.25">
      <c r="C52" s="113" t="s">
        <v>100</v>
      </c>
      <c r="D52" s="113"/>
      <c r="E52" s="113"/>
      <c r="F52" s="17"/>
      <c r="G52" s="316">
        <f>SUM(G54:G55)</f>
        <v>90709</v>
      </c>
      <c r="H52" s="312"/>
      <c r="I52" s="316">
        <f>SUM(I54:I55)</f>
        <v>69656</v>
      </c>
      <c r="J52" s="43"/>
      <c r="K52" s="46">
        <f>SUM(K55:K55)</f>
        <v>16005</v>
      </c>
    </row>
    <row r="53" spans="2:11" x14ac:dyDescent="0.25">
      <c r="C53" s="113"/>
      <c r="D53" s="113"/>
      <c r="E53" s="113"/>
      <c r="F53" s="17"/>
      <c r="G53" s="507"/>
      <c r="H53" s="312"/>
      <c r="I53" s="312"/>
      <c r="J53" s="43"/>
      <c r="K53" s="43"/>
    </row>
    <row r="54" spans="2:11" x14ac:dyDescent="0.25">
      <c r="C54" s="113"/>
      <c r="D54" s="12" t="s">
        <v>243</v>
      </c>
      <c r="E54" s="113"/>
      <c r="F54" s="17"/>
      <c r="G54" s="312">
        <v>19810</v>
      </c>
      <c r="H54" s="312"/>
      <c r="I54" s="312">
        <v>15475</v>
      </c>
      <c r="J54" s="43"/>
      <c r="K54" s="43"/>
    </row>
    <row r="55" spans="2:11" x14ac:dyDescent="0.25">
      <c r="D55" s="12" t="s">
        <v>101</v>
      </c>
      <c r="F55" s="17"/>
      <c r="G55" s="143">
        <v>70899</v>
      </c>
      <c r="H55" s="312"/>
      <c r="I55" s="143">
        <v>54181</v>
      </c>
      <c r="J55" s="43"/>
      <c r="K55" s="44">
        <v>16005</v>
      </c>
    </row>
    <row r="56" spans="2:11" x14ac:dyDescent="0.25">
      <c r="F56" s="17"/>
      <c r="G56" s="506"/>
      <c r="H56" s="312"/>
      <c r="I56" s="314"/>
      <c r="J56" s="43"/>
      <c r="K56" s="47"/>
    </row>
    <row r="57" spans="2:11" ht="15.75" thickBot="1" x14ac:dyDescent="0.3">
      <c r="C57" s="113"/>
      <c r="D57" s="113"/>
      <c r="E57" s="12" t="s">
        <v>102</v>
      </c>
      <c r="F57" s="17"/>
      <c r="G57" s="315">
        <f>G38+G43+G48+G52</f>
        <v>821396</v>
      </c>
      <c r="H57" s="312"/>
      <c r="I57" s="315">
        <f>I38+I43+I48+I52</f>
        <v>755954</v>
      </c>
      <c r="J57" s="43"/>
      <c r="K57" s="45">
        <f>K38+K43+K48+K52</f>
        <v>291157</v>
      </c>
    </row>
    <row r="58" spans="2:11" ht="15.75" thickTop="1" x14ac:dyDescent="0.25">
      <c r="G58" s="505"/>
      <c r="H58" s="312"/>
      <c r="I58" s="312"/>
    </row>
    <row r="59" spans="2:11" x14ac:dyDescent="0.25">
      <c r="G59" s="138"/>
    </row>
    <row r="60" spans="2:11" x14ac:dyDescent="0.25">
      <c r="B60" s="48" t="s">
        <v>219</v>
      </c>
      <c r="C60" s="48"/>
      <c r="D60" s="48"/>
      <c r="E60" s="48"/>
      <c r="G60" s="138"/>
    </row>
    <row r="61" spans="2:11" x14ac:dyDescent="0.25">
      <c r="B61" s="48"/>
      <c r="C61" s="48"/>
      <c r="D61" s="48"/>
      <c r="E61" s="48"/>
      <c r="G61" s="317">
        <f>G57-G35</f>
        <v>0</v>
      </c>
      <c r="H61" s="151"/>
      <c r="I61" s="317">
        <f>I57-I35</f>
        <v>0</v>
      </c>
    </row>
    <row r="62" spans="2:11" x14ac:dyDescent="0.25">
      <c r="G62" s="138"/>
    </row>
    <row r="63" spans="2:11" x14ac:dyDescent="0.25">
      <c r="G63" s="138"/>
      <c r="K63" s="61"/>
    </row>
    <row r="64" spans="2:11" x14ac:dyDescent="0.25">
      <c r="G64" s="138"/>
    </row>
    <row r="66" spans="7:7" x14ac:dyDescent="0.25">
      <c r="G66" s="138"/>
    </row>
    <row r="67" spans="7:7" x14ac:dyDescent="0.25">
      <c r="G67" s="138"/>
    </row>
    <row r="68" spans="7:7" x14ac:dyDescent="0.25">
      <c r="G68" s="138"/>
    </row>
    <row r="69" spans="7:7" x14ac:dyDescent="0.25">
      <c r="G69" s="138"/>
    </row>
  </sheetData>
  <customSheetViews>
    <customSheetView guid="{0829E35C-A1FE-4351-804A-88DC468652F1}" scale="85" showPageBreaks="1" showGridLines="0" fitToPage="1" printArea="1" hiddenColumns="1" topLeftCell="A40">
      <selection sqref="A1:H60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1"/>
      <headerFooter scaleWithDoc="0" alignWithMargins="0"/>
    </customSheetView>
    <customSheetView guid="{008514F3-9F3C-4F8A-9094-9BE7DA0BEECC}" scale="85" showPageBreaks="1" showGridLines="0" fitToPage="1" printArea="1" hiddenColumns="1" topLeftCell="A13">
      <selection activeCell="F50" sqref="F50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2"/>
      <headerFooter scaleWithDoc="0" alignWithMargins="0"/>
    </customSheetView>
    <customSheetView guid="{8EB8CEBA-FE59-4363-8EB4-B91D42C62682}" scale="85" showGridLines="0" fitToPage="1" hiddenColumns="1">
      <selection activeCell="S40" sqref="S40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3"/>
      <headerFooter scaleWithDoc="0" alignWithMargins="0"/>
    </customSheetView>
    <customSheetView guid="{DA3DDF8B-513A-415E-B3B8-0E52E0FD7142}" scale="85" showGridLines="0" fitToPage="1" hiddenColumns="1" topLeftCell="A13">
      <selection activeCell="P45" sqref="P45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4"/>
      <headerFooter scaleWithDoc="0" alignWithMargins="0"/>
    </customSheetView>
    <customSheetView guid="{0D0E897F-321D-4DE9-8C9B-39D8B4D39896}" scale="85" showGridLines="0" fitToPage="1" hiddenColumns="1" topLeftCell="A17">
      <selection sqref="A1:H60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5"/>
      <headerFooter scaleWithDoc="0" alignWithMargins="0"/>
    </customSheetView>
    <customSheetView guid="{1BE6EAF4-3B6A-43F8-8E6C-7FED4CC01272}" scale="85" showPageBreaks="1" showGridLines="0" fitToPage="1" printArea="1" hiddenColumns="1" topLeftCell="A17">
      <selection sqref="A1:H60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6"/>
      <headerFooter scaleWithDoc="0" alignWithMargins="0"/>
    </customSheetView>
    <customSheetView guid="{A74E0554-3565-491F-BC9A-EE10F38639BE}" scale="85" showGridLines="0" fitToPage="1" hiddenColumns="1">
      <selection activeCell="A5" sqref="A5"/>
      <pageMargins left="1.1417322834645669" right="1.1417322834645669" top="0.6692913385826772" bottom="0.51181102362204722" header="0.51181102362204722" footer="0.51181102362204722"/>
      <pageSetup paperSize="9" scale="78" firstPageNumber="10" orientation="portrait" useFirstPageNumber="1" verticalDpi="1200" r:id="rId7"/>
      <headerFooter scaleWithDoc="0" alignWithMargins="0"/>
    </customSheetView>
  </customSheetViews>
  <pageMargins left="1.1417322834645669" right="1.1417322834645669" top="0.6692913385826772" bottom="0.51181102362204722" header="0.51181102362204722" footer="0.51181102362204722"/>
  <pageSetup paperSize="9" scale="74" firstPageNumber="10" orientation="portrait" useFirstPageNumber="1" r:id="rId8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B4:M25"/>
  <sheetViews>
    <sheetView workbookViewId="0"/>
  </sheetViews>
  <sheetFormatPr defaultColWidth="8.85546875" defaultRowHeight="15" x14ac:dyDescent="0.25"/>
  <cols>
    <col min="1" max="1" width="4" customWidth="1"/>
    <col min="2" max="2" width="24.85546875" bestFit="1" customWidth="1"/>
    <col min="3" max="3" width="14.42578125" customWidth="1"/>
    <col min="4" max="5" width="14" bestFit="1" customWidth="1"/>
    <col min="6" max="6" width="15" bestFit="1" customWidth="1"/>
    <col min="7" max="7" width="13.140625" bestFit="1" customWidth="1"/>
    <col min="8" max="9" width="10.140625" bestFit="1" customWidth="1"/>
    <col min="10" max="10" width="10.140625" customWidth="1"/>
    <col min="11" max="11" width="11.140625" bestFit="1" customWidth="1"/>
    <col min="12" max="12" width="14" bestFit="1" customWidth="1"/>
    <col min="13" max="13" width="11.42578125" bestFit="1" customWidth="1"/>
  </cols>
  <sheetData>
    <row r="4" spans="2:13" ht="38.25" x14ac:dyDescent="0.25">
      <c r="B4" s="1"/>
      <c r="C4" s="4" t="s">
        <v>13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  <c r="I4" s="1" t="s">
        <v>7</v>
      </c>
      <c r="J4" s="9" t="s">
        <v>15</v>
      </c>
      <c r="K4" s="9" t="s">
        <v>14</v>
      </c>
      <c r="L4" s="10" t="s">
        <v>11</v>
      </c>
    </row>
    <row r="5" spans="2:13" x14ac:dyDescent="0.25">
      <c r="B5" s="1"/>
      <c r="C5" s="4"/>
      <c r="D5" s="1"/>
      <c r="E5" s="1"/>
      <c r="F5" s="1"/>
      <c r="G5" s="1"/>
      <c r="H5" s="1"/>
      <c r="I5" s="1"/>
      <c r="J5" s="1"/>
      <c r="K5" s="1"/>
      <c r="L5" s="4" t="s">
        <v>8</v>
      </c>
    </row>
    <row r="6" spans="2:13" x14ac:dyDescent="0.25">
      <c r="B6" s="11" t="s">
        <v>10</v>
      </c>
      <c r="C6" s="6">
        <v>5706834.21</v>
      </c>
      <c r="D6" s="2">
        <v>77775786.599999994</v>
      </c>
      <c r="E6" s="2">
        <v>83326508.069999993</v>
      </c>
      <c r="F6" s="2">
        <v>73994.029999999984</v>
      </c>
      <c r="G6" s="2">
        <v>105361.88999999998</v>
      </c>
      <c r="H6" s="2">
        <v>14078.719999999998</v>
      </c>
      <c r="I6" s="2">
        <v>17289.140000000003</v>
      </c>
      <c r="J6" s="2"/>
      <c r="K6" s="2"/>
      <c r="L6" s="6">
        <v>3411436.5599999991</v>
      </c>
    </row>
    <row r="7" spans="2:13" x14ac:dyDescent="0.25">
      <c r="B7" s="11" t="s">
        <v>12</v>
      </c>
      <c r="C7" s="6">
        <v>18639794.759999998</v>
      </c>
      <c r="D7" s="2">
        <v>60521000</v>
      </c>
      <c r="E7" s="2">
        <v>57389000.040000007</v>
      </c>
      <c r="F7" s="2">
        <f>G7-H7-I7</f>
        <v>152274.08999999712</v>
      </c>
      <c r="G7" s="2">
        <v>222027.64999999711</v>
      </c>
      <c r="H7" s="2">
        <v>9058.9600000000009</v>
      </c>
      <c r="I7" s="2">
        <v>60694.600000000006</v>
      </c>
      <c r="J7" s="2">
        <v>3</v>
      </c>
      <c r="K7" s="2">
        <v>264940.76999999996</v>
      </c>
      <c r="L7" s="6">
        <f>C7+D7-E7+F7-J7-K7</f>
        <v>21659125.03999998</v>
      </c>
    </row>
    <row r="8" spans="2:13" x14ac:dyDescent="0.25">
      <c r="B8" s="11" t="s">
        <v>16</v>
      </c>
      <c r="C8" s="6"/>
      <c r="D8" s="2"/>
      <c r="E8" s="2"/>
      <c r="F8" s="2"/>
      <c r="G8" s="2"/>
      <c r="I8" s="2"/>
      <c r="J8" s="2"/>
      <c r="K8" s="2"/>
      <c r="L8" s="6">
        <v>7599635.7599999998</v>
      </c>
      <c r="M8" s="8"/>
    </row>
    <row r="9" spans="2:13" x14ac:dyDescent="0.25">
      <c r="B9" s="11" t="s">
        <v>17</v>
      </c>
      <c r="C9" s="6"/>
      <c r="D9" s="2"/>
      <c r="E9" s="2"/>
      <c r="F9" s="2"/>
      <c r="G9" s="2"/>
      <c r="H9" s="2"/>
      <c r="I9" s="2"/>
      <c r="J9" s="2"/>
      <c r="K9" s="2"/>
      <c r="L9" s="6">
        <v>5138325.0199999996</v>
      </c>
    </row>
    <row r="10" spans="2:13" x14ac:dyDescent="0.25">
      <c r="B10" s="11" t="s">
        <v>18</v>
      </c>
      <c r="C10" s="6"/>
      <c r="D10" s="2"/>
      <c r="E10" s="2"/>
      <c r="F10" s="2"/>
      <c r="G10" s="2"/>
      <c r="H10" s="2"/>
      <c r="I10" s="2"/>
      <c r="J10" s="2"/>
      <c r="K10" s="2"/>
      <c r="L10" s="6">
        <v>330100.51</v>
      </c>
    </row>
    <row r="11" spans="2:13" x14ac:dyDescent="0.25">
      <c r="B11" s="11"/>
      <c r="C11" s="6"/>
      <c r="D11" s="2"/>
      <c r="E11" s="2"/>
      <c r="F11" s="2"/>
      <c r="G11" s="2"/>
      <c r="H11" s="2"/>
      <c r="I11" s="2"/>
      <c r="J11" s="2"/>
      <c r="K11" s="2"/>
      <c r="L11" s="6"/>
    </row>
    <row r="12" spans="2:13" x14ac:dyDescent="0.25">
      <c r="B12" s="11"/>
      <c r="C12" s="6"/>
      <c r="D12" s="2"/>
      <c r="E12" s="2"/>
      <c r="F12" s="2"/>
      <c r="G12" s="2"/>
      <c r="H12" s="2"/>
      <c r="I12" s="2"/>
      <c r="J12" s="2"/>
      <c r="K12" s="2"/>
      <c r="L12" s="6"/>
    </row>
    <row r="13" spans="2:13" x14ac:dyDescent="0.25">
      <c r="B13" s="5"/>
      <c r="C13" s="6"/>
      <c r="D13" s="2"/>
      <c r="E13" s="2"/>
      <c r="F13" s="2"/>
      <c r="G13" s="2"/>
      <c r="H13" s="2"/>
      <c r="I13" s="2"/>
      <c r="J13" s="2"/>
      <c r="K13" s="2"/>
      <c r="L13" s="6"/>
    </row>
    <row r="14" spans="2:13" x14ac:dyDescent="0.25">
      <c r="B14" s="5" t="s">
        <v>0</v>
      </c>
      <c r="C14" s="6"/>
      <c r="D14" s="2"/>
      <c r="E14" s="2"/>
      <c r="F14" s="2"/>
      <c r="G14" s="2"/>
      <c r="H14" s="2"/>
      <c r="I14" s="2"/>
      <c r="J14" s="2"/>
      <c r="K14" s="2"/>
      <c r="L14" s="6"/>
    </row>
    <row r="15" spans="2:13" x14ac:dyDescent="0.25">
      <c r="B15" s="11" t="s">
        <v>18</v>
      </c>
      <c r="C15" s="6"/>
      <c r="D15" s="2"/>
      <c r="E15" s="2"/>
      <c r="F15" s="2"/>
      <c r="G15" s="2"/>
      <c r="H15" s="2"/>
      <c r="I15" s="2"/>
      <c r="J15" s="2"/>
      <c r="K15" s="2"/>
      <c r="L15" s="6"/>
    </row>
    <row r="16" spans="2:13" x14ac:dyDescent="0.25">
      <c r="B16" s="5"/>
      <c r="C16" s="6"/>
      <c r="D16" s="2"/>
      <c r="E16" s="2"/>
      <c r="F16" s="2"/>
      <c r="G16" s="2"/>
      <c r="H16" s="2"/>
      <c r="I16" s="2"/>
      <c r="J16" s="2"/>
      <c r="K16" s="2"/>
      <c r="L16" s="6"/>
    </row>
    <row r="17" spans="2:12" x14ac:dyDescent="0.25">
      <c r="B17" s="5"/>
      <c r="C17" s="6"/>
      <c r="D17" s="2"/>
      <c r="E17" s="2"/>
      <c r="F17" s="2"/>
      <c r="G17" s="2"/>
      <c r="H17" s="2"/>
      <c r="I17" s="2"/>
      <c r="J17" s="2"/>
      <c r="K17" s="2"/>
      <c r="L17" s="6"/>
    </row>
    <row r="18" spans="2:12" x14ac:dyDescent="0.25">
      <c r="B18" s="5"/>
      <c r="C18" s="6"/>
      <c r="D18" s="2"/>
      <c r="E18" s="2"/>
      <c r="F18" s="2"/>
      <c r="G18" s="2"/>
      <c r="H18" s="2"/>
      <c r="I18" s="2"/>
      <c r="J18" s="2"/>
      <c r="K18" s="2"/>
      <c r="L18" s="6"/>
    </row>
    <row r="19" spans="2:12" x14ac:dyDescent="0.25">
      <c r="B19" s="5"/>
      <c r="C19" s="6"/>
      <c r="D19" s="2"/>
      <c r="E19" s="2"/>
      <c r="F19" s="2"/>
      <c r="G19" s="2"/>
      <c r="H19" s="2"/>
      <c r="I19" s="2"/>
      <c r="J19" s="2"/>
      <c r="K19" s="2"/>
      <c r="L19" s="6"/>
    </row>
    <row r="20" spans="2:12" x14ac:dyDescent="0.25">
      <c r="B20" s="5"/>
      <c r="C20" s="6"/>
      <c r="D20" s="2"/>
      <c r="E20" s="2"/>
      <c r="F20" s="2"/>
      <c r="G20" s="2"/>
      <c r="H20" s="2"/>
      <c r="I20" s="2"/>
      <c r="J20" s="2"/>
      <c r="K20" s="2"/>
      <c r="L20" s="6"/>
    </row>
    <row r="21" spans="2:12" x14ac:dyDescent="0.25">
      <c r="B21" s="5"/>
      <c r="C21" s="6"/>
      <c r="D21" s="2"/>
      <c r="E21" s="2"/>
      <c r="F21" s="2"/>
      <c r="G21" s="2"/>
      <c r="H21" s="2"/>
      <c r="I21" s="2"/>
      <c r="J21" s="2"/>
      <c r="K21" s="2"/>
      <c r="L21" s="6"/>
    </row>
    <row r="22" spans="2:12" x14ac:dyDescent="0.25">
      <c r="B22" s="5"/>
      <c r="C22" s="6"/>
      <c r="D22" s="2"/>
      <c r="E22" s="2"/>
      <c r="F22" s="2"/>
      <c r="G22" s="2"/>
      <c r="H22" s="2"/>
      <c r="I22" s="2"/>
      <c r="J22" s="2"/>
      <c r="K22" s="2"/>
      <c r="L22" s="6"/>
    </row>
    <row r="23" spans="2:12" x14ac:dyDescent="0.25">
      <c r="B23" s="5"/>
      <c r="C23" s="6"/>
      <c r="D23" s="2"/>
      <c r="E23" s="2"/>
      <c r="F23" s="2"/>
      <c r="G23" s="2"/>
      <c r="H23" s="2"/>
      <c r="I23" s="2"/>
      <c r="J23" s="2"/>
      <c r="K23" s="2"/>
      <c r="L23" s="6"/>
    </row>
    <row r="24" spans="2:12" x14ac:dyDescent="0.25">
      <c r="B24" s="5"/>
      <c r="C24" s="6"/>
      <c r="D24" s="3"/>
      <c r="E24" s="3"/>
      <c r="F24" s="3"/>
      <c r="G24" s="3"/>
      <c r="H24" s="3"/>
      <c r="I24" s="3"/>
      <c r="J24" s="3"/>
      <c r="K24" s="3"/>
      <c r="L24" s="6"/>
    </row>
    <row r="25" spans="2:12" x14ac:dyDescent="0.25">
      <c r="B25" s="7" t="s">
        <v>9</v>
      </c>
      <c r="C25" s="6">
        <f t="shared" ref="C25:I25" si="0">SUM(C6:C24)</f>
        <v>24346628.969999999</v>
      </c>
      <c r="D25" s="6">
        <f t="shared" si="0"/>
        <v>138296786.59999999</v>
      </c>
      <c r="E25" s="6">
        <f t="shared" si="0"/>
        <v>140715508.11000001</v>
      </c>
      <c r="F25" s="6">
        <f t="shared" si="0"/>
        <v>226268.11999999708</v>
      </c>
      <c r="G25" s="6">
        <f t="shared" si="0"/>
        <v>327389.53999999713</v>
      </c>
      <c r="H25" s="6">
        <f t="shared" si="0"/>
        <v>23137.68</v>
      </c>
      <c r="I25" s="6">
        <f t="shared" si="0"/>
        <v>77983.740000000005</v>
      </c>
      <c r="J25" s="6"/>
      <c r="K25" s="6"/>
      <c r="L25" s="6">
        <f>SUM(L6:L24)</f>
        <v>38138622.889999978</v>
      </c>
    </row>
  </sheetData>
  <customSheetViews>
    <customSheetView guid="{0829E35C-A1FE-4351-804A-88DC468652F1}" state="hidden">
      <pageMargins left="0.511811024" right="0.511811024" top="0.78740157499999996" bottom="0.78740157499999996" header="0.31496062000000002" footer="0.31496062000000002"/>
    </customSheetView>
    <customSheetView guid="{008514F3-9F3C-4F8A-9094-9BE7DA0BEECC}" showPageBreaks="1" state="hidden">
      <pageMargins left="0.511811024" right="0.511811024" top="0.78740157499999996" bottom="0.78740157499999996" header="0.31496062000000002" footer="0.31496062000000002"/>
      <pageSetup paperSize="9" orientation="portrait" horizontalDpi="300" verticalDpi="300" r:id="rId1"/>
    </customSheetView>
    <customSheetView guid="{8EB8CEBA-FE59-4363-8EB4-B91D42C62682}" state="hidden">
      <pageMargins left="0.511811024" right="0.511811024" top="0.78740157499999996" bottom="0.78740157499999996" header="0.31496062000000002" footer="0.31496062000000002"/>
    </customSheetView>
    <customSheetView guid="{DA3DDF8B-513A-415E-B3B8-0E52E0FD7142}" state="hidden">
      <pageMargins left="0.511811024" right="0.511811024" top="0.78740157499999996" bottom="0.78740157499999996" header="0.31496062000000002" footer="0.31496062000000002"/>
    </customSheetView>
    <customSheetView guid="{0D0E897F-321D-4DE9-8C9B-39D8B4D39896}" state="hidden">
      <pageMargins left="0.511811024" right="0.511811024" top="0.78740157499999996" bottom="0.78740157499999996" header="0.31496062000000002" footer="0.31496062000000002"/>
    </customSheetView>
    <customSheetView guid="{1BE6EAF4-3B6A-43F8-8E6C-7FED4CC01272}" state="hidden">
      <pageMargins left="0.511811024" right="0.511811024" top="0.78740157499999996" bottom="0.78740157499999996" header="0.31496062000000002" footer="0.31496062000000002"/>
    </customSheetView>
    <customSheetView guid="{A74E0554-3565-491F-BC9A-EE10F38639BE}" state="hidden">
      <pageMargins left="0.511811024" right="0.511811024" top="0.78740157499999996" bottom="0.78740157499999996" header="0.31496062000000002" footer="0.31496062000000002"/>
    </customSheetView>
  </customSheetViews>
  <phoneticPr fontId="5" type="noConversion"/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U34"/>
  <sheetViews>
    <sheetView workbookViewId="0">
      <selection activeCell="Q32" sqref="Q32"/>
    </sheetView>
  </sheetViews>
  <sheetFormatPr defaultColWidth="9.140625" defaultRowHeight="14.25" customHeight="1" x14ac:dyDescent="0.25"/>
  <cols>
    <col min="1" max="1" width="31.140625" style="150" bestFit="1" customWidth="1"/>
    <col min="2" max="2" width="9.42578125" style="377" bestFit="1" customWidth="1"/>
    <col min="3" max="3" width="4.42578125" style="150" customWidth="1"/>
    <col min="4" max="4" width="9.42578125" style="150" bestFit="1" customWidth="1"/>
    <col min="5" max="6" width="8.85546875" style="150" customWidth="1"/>
    <col min="7" max="7" width="11.42578125" style="150" bestFit="1" customWidth="1"/>
    <col min="8" max="8" width="9.140625" style="296"/>
    <col min="9" max="9" width="11.42578125" style="150" customWidth="1"/>
    <col min="10" max="10" width="28.42578125" style="150" customWidth="1"/>
    <col min="11" max="11" width="12.42578125" style="296" bestFit="1" customWidth="1"/>
    <col min="12" max="12" width="11.140625" style="377" bestFit="1" customWidth="1"/>
    <col min="13" max="13" width="11" style="296" bestFit="1" customWidth="1"/>
    <col min="14" max="14" width="3.140625" style="150" customWidth="1"/>
    <col min="15" max="15" width="12.42578125" style="150" bestFit="1" customWidth="1"/>
    <col min="16" max="16" width="11.140625" style="150" bestFit="1" customWidth="1"/>
    <col min="17" max="17" width="11" style="150" bestFit="1" customWidth="1"/>
    <col min="18" max="18" width="9.140625" style="150"/>
    <col min="19" max="19" width="52.85546875" style="150" customWidth="1"/>
    <col min="20" max="20" width="9.140625" style="150"/>
    <col min="21" max="21" width="9.42578125" style="295" bestFit="1" customWidth="1"/>
    <col min="22" max="16384" width="9.140625" style="150"/>
  </cols>
  <sheetData>
    <row r="2" spans="1:18" ht="14.25" customHeight="1" thickBot="1" x14ac:dyDescent="0.3">
      <c r="B2" s="374">
        <v>43465</v>
      </c>
      <c r="C2" s="286"/>
      <c r="D2" s="283">
        <v>43100</v>
      </c>
      <c r="E2" s="289"/>
      <c r="F2" s="289"/>
      <c r="G2" s="287" t="s">
        <v>178</v>
      </c>
      <c r="I2" s="287"/>
      <c r="J2" s="235"/>
      <c r="K2" s="235"/>
      <c r="L2" s="367"/>
      <c r="M2" s="235"/>
      <c r="N2" s="235"/>
      <c r="O2" s="235"/>
      <c r="P2" s="238"/>
      <c r="Q2" s="235"/>
    </row>
    <row r="3" spans="1:18" ht="14.25" customHeight="1" x14ac:dyDescent="0.25">
      <c r="A3" s="265" t="s">
        <v>179</v>
      </c>
      <c r="B3" s="373"/>
      <c r="C3" s="286"/>
      <c r="D3" s="289"/>
      <c r="E3" s="289"/>
      <c r="F3" s="289"/>
      <c r="G3" s="287"/>
      <c r="I3" s="287"/>
      <c r="J3" s="235"/>
      <c r="K3" s="235"/>
      <c r="L3" s="367"/>
      <c r="M3" s="235"/>
      <c r="N3" s="235"/>
      <c r="O3" s="235"/>
      <c r="P3" s="238"/>
      <c r="Q3" s="235"/>
    </row>
    <row r="4" spans="1:18" ht="14.25" customHeight="1" x14ac:dyDescent="0.25">
      <c r="A4" s="265" t="s">
        <v>40</v>
      </c>
      <c r="B4" s="372" t="s">
        <v>40</v>
      </c>
      <c r="C4" s="284" t="s">
        <v>40</v>
      </c>
      <c r="D4" s="284" t="s">
        <v>40</v>
      </c>
      <c r="E4" s="284"/>
      <c r="F4" s="284"/>
      <c r="G4" s="285"/>
      <c r="I4" s="342"/>
      <c r="J4" s="235"/>
      <c r="K4" s="235"/>
      <c r="L4" s="367"/>
      <c r="M4" s="235"/>
      <c r="N4" s="235"/>
      <c r="O4" s="235"/>
      <c r="P4" s="238"/>
      <c r="Q4" s="235"/>
      <c r="R4" s="262"/>
    </row>
    <row r="5" spans="1:18" ht="14.25" customHeight="1" x14ac:dyDescent="0.25">
      <c r="A5" s="265" t="s">
        <v>177</v>
      </c>
      <c r="B5" s="366" t="e">
        <f>#REF!</f>
        <v>#REF!</v>
      </c>
      <c r="C5" s="307" t="s">
        <v>40</v>
      </c>
      <c r="D5" s="344">
        <v>457033</v>
      </c>
      <c r="E5" s="288"/>
      <c r="F5" s="288"/>
      <c r="G5" s="285"/>
      <c r="I5" s="342"/>
      <c r="J5" s="235"/>
      <c r="K5" s="235"/>
      <c r="L5" s="367"/>
      <c r="M5" s="235"/>
      <c r="N5" s="235"/>
      <c r="O5" s="235"/>
      <c r="P5" s="238"/>
      <c r="Q5" s="235"/>
      <c r="R5" s="262"/>
    </row>
    <row r="6" spans="1:18" ht="14.25" customHeight="1" thickBot="1" x14ac:dyDescent="0.3">
      <c r="A6" s="265" t="s">
        <v>161</v>
      </c>
      <c r="B6" s="386">
        <v>0</v>
      </c>
      <c r="C6" s="307" t="s">
        <v>40</v>
      </c>
      <c r="D6" s="345">
        <v>0</v>
      </c>
      <c r="E6" s="293"/>
      <c r="F6" s="293"/>
      <c r="G6" s="287">
        <v>33000998</v>
      </c>
      <c r="I6" s="348"/>
      <c r="J6" s="349"/>
      <c r="K6" s="235"/>
      <c r="L6" s="376">
        <v>43465</v>
      </c>
      <c r="M6" s="309"/>
      <c r="N6" s="350"/>
      <c r="O6" s="235"/>
      <c r="P6" s="343">
        <v>43100</v>
      </c>
      <c r="Q6" s="309"/>
      <c r="R6" s="262"/>
    </row>
    <row r="7" spans="1:18" ht="14.25" customHeight="1" x14ac:dyDescent="0.25">
      <c r="A7" s="265" t="s">
        <v>23</v>
      </c>
      <c r="B7" s="366" t="e">
        <f>B5+B6</f>
        <v>#REF!</v>
      </c>
      <c r="C7" s="346"/>
      <c r="D7" s="307">
        <v>457033</v>
      </c>
      <c r="E7" s="267"/>
      <c r="F7" s="267"/>
      <c r="G7" s="287"/>
      <c r="I7" s="348"/>
      <c r="J7" s="303"/>
      <c r="K7" s="299"/>
      <c r="L7" s="379"/>
      <c r="M7" s="299"/>
      <c r="N7" s="326"/>
      <c r="O7" s="299"/>
      <c r="P7" s="299"/>
      <c r="Q7" s="299"/>
      <c r="R7" s="262"/>
    </row>
    <row r="8" spans="1:18" ht="14.25" customHeight="1" x14ac:dyDescent="0.25">
      <c r="A8" s="265" t="s">
        <v>176</v>
      </c>
      <c r="B8" s="366">
        <v>11326</v>
      </c>
      <c r="C8" s="307" t="s">
        <v>40</v>
      </c>
      <c r="D8" s="344">
        <v>1348</v>
      </c>
      <c r="E8" s="288"/>
      <c r="F8" s="288"/>
      <c r="G8" s="287">
        <v>41110197</v>
      </c>
      <c r="I8" s="348"/>
      <c r="J8" s="303"/>
      <c r="K8" s="299" t="s">
        <v>175</v>
      </c>
      <c r="L8" s="379" t="s">
        <v>174</v>
      </c>
      <c r="M8" s="299" t="s">
        <v>173</v>
      </c>
      <c r="N8" s="351"/>
      <c r="O8" s="299" t="s">
        <v>175</v>
      </c>
      <c r="P8" s="299" t="s">
        <v>174</v>
      </c>
      <c r="Q8" s="299" t="s">
        <v>173</v>
      </c>
      <c r="R8" s="262"/>
    </row>
    <row r="9" spans="1:18" ht="14.25" customHeight="1" x14ac:dyDescent="0.25">
      <c r="A9" s="265" t="s">
        <v>172</v>
      </c>
      <c r="B9" s="366">
        <v>-14091</v>
      </c>
      <c r="C9" s="307"/>
      <c r="D9" s="344">
        <v>-14487</v>
      </c>
      <c r="E9" s="288"/>
      <c r="F9" s="288"/>
      <c r="G9" s="287">
        <v>41400999</v>
      </c>
      <c r="I9" s="348"/>
      <c r="J9" s="352"/>
      <c r="K9" s="353"/>
      <c r="L9" s="378"/>
      <c r="M9" s="300"/>
      <c r="N9" s="351"/>
      <c r="O9" s="300"/>
      <c r="P9" s="300"/>
      <c r="Q9" s="300"/>
      <c r="R9" s="262"/>
    </row>
    <row r="10" spans="1:18" ht="14.25" customHeight="1" x14ac:dyDescent="0.25">
      <c r="A10" s="265" t="s">
        <v>171</v>
      </c>
      <c r="B10" s="366">
        <v>36327</v>
      </c>
      <c r="C10" s="307"/>
      <c r="D10" s="344">
        <v>35033</v>
      </c>
      <c r="E10" s="288"/>
      <c r="F10" s="288"/>
      <c r="G10" s="287">
        <v>41130999</v>
      </c>
      <c r="I10" s="348"/>
      <c r="J10" s="354" t="s">
        <v>170</v>
      </c>
      <c r="K10" s="353"/>
      <c r="L10" s="378"/>
      <c r="M10" s="300"/>
      <c r="N10" s="351"/>
      <c r="O10" s="300"/>
      <c r="P10" s="300"/>
      <c r="Q10" s="300"/>
      <c r="R10" s="262"/>
    </row>
    <row r="11" spans="1:18" ht="14.25" customHeight="1" x14ac:dyDescent="0.25">
      <c r="A11" s="265" t="s">
        <v>160</v>
      </c>
      <c r="B11" s="366" t="e">
        <f>-B5</f>
        <v>#REF!</v>
      </c>
      <c r="C11" s="307" t="s">
        <v>40</v>
      </c>
      <c r="D11" s="344">
        <v>-457033</v>
      </c>
      <c r="E11" s="288"/>
      <c r="F11" s="288"/>
      <c r="G11" s="287"/>
      <c r="I11" s="348"/>
      <c r="J11" s="304" t="s">
        <v>169</v>
      </c>
      <c r="K11" s="307" t="s">
        <v>157</v>
      </c>
      <c r="L11" s="366" t="s">
        <v>157</v>
      </c>
      <c r="M11" s="307">
        <f>SUM(K11:L11)</f>
        <v>0</v>
      </c>
      <c r="N11" s="341"/>
      <c r="O11" s="307">
        <v>19249</v>
      </c>
      <c r="P11" s="307">
        <v>-19249</v>
      </c>
      <c r="Q11" s="307">
        <f>SUM(O11:P11)</f>
        <v>0</v>
      </c>
      <c r="R11" s="262"/>
    </row>
    <row r="12" spans="1:18" ht="14.25" customHeight="1" thickBot="1" x14ac:dyDescent="0.3">
      <c r="A12" s="265" t="s">
        <v>26</v>
      </c>
      <c r="B12" s="366">
        <v>-36324</v>
      </c>
      <c r="C12" s="307" t="s">
        <v>40</v>
      </c>
      <c r="D12" s="344">
        <v>-47786</v>
      </c>
      <c r="E12" s="288"/>
      <c r="F12" s="288"/>
      <c r="G12" s="287">
        <v>41150002</v>
      </c>
      <c r="I12" s="348"/>
      <c r="J12" s="304" t="s">
        <v>168</v>
      </c>
      <c r="K12" s="345">
        <f>Q12</f>
        <v>30660</v>
      </c>
      <c r="L12" s="386">
        <v>982</v>
      </c>
      <c r="M12" s="345">
        <f>SUM(K12:L12)</f>
        <v>31642</v>
      </c>
      <c r="N12" s="327"/>
      <c r="O12" s="345">
        <v>22840</v>
      </c>
      <c r="P12" s="345">
        <v>7820</v>
      </c>
      <c r="Q12" s="345">
        <f>SUM(O12:P12)</f>
        <v>30660</v>
      </c>
      <c r="R12" s="262"/>
    </row>
    <row r="13" spans="1:18" ht="14.25" customHeight="1" thickBot="1" x14ac:dyDescent="0.3">
      <c r="A13" s="265" t="s">
        <v>25</v>
      </c>
      <c r="B13" s="386">
        <v>98860</v>
      </c>
      <c r="C13" s="327" t="s">
        <v>40</v>
      </c>
      <c r="D13" s="347">
        <v>98860</v>
      </c>
      <c r="E13" s="293"/>
      <c r="F13" s="293"/>
      <c r="G13" s="287">
        <v>41150098</v>
      </c>
      <c r="I13" s="348"/>
      <c r="J13" s="355"/>
      <c r="K13" s="356">
        <f>SUM(K11:K12)</f>
        <v>30660</v>
      </c>
      <c r="L13" s="387">
        <f>SUM(L11:L12)</f>
        <v>982</v>
      </c>
      <c r="M13" s="356">
        <f>SUM(M11:M12)</f>
        <v>31642</v>
      </c>
      <c r="N13" s="325"/>
      <c r="O13" s="356">
        <f>SUM(O11:O12)</f>
        <v>42089</v>
      </c>
      <c r="P13" s="356">
        <f>SUM(P11:P12)</f>
        <v>-11429</v>
      </c>
      <c r="Q13" s="356">
        <f>SUM(Q11:Q12)</f>
        <v>30660</v>
      </c>
      <c r="R13" s="262"/>
    </row>
    <row r="14" spans="1:18" ht="14.25" customHeight="1" x14ac:dyDescent="0.25">
      <c r="A14" s="265"/>
      <c r="B14" s="366" t="e">
        <f>SUM(B8:B13)</f>
        <v>#REF!</v>
      </c>
      <c r="C14" s="544"/>
      <c r="D14" s="307">
        <v>-384065</v>
      </c>
      <c r="E14" s="267"/>
      <c r="F14" s="267"/>
      <c r="G14" s="236"/>
      <c r="I14" s="236"/>
      <c r="J14" s="237"/>
      <c r="K14" s="365"/>
      <c r="L14" s="388"/>
      <c r="M14" s="263"/>
      <c r="N14" s="351"/>
      <c r="O14" s="342"/>
      <c r="P14" s="342"/>
      <c r="Q14" s="342"/>
      <c r="R14" s="262"/>
    </row>
    <row r="15" spans="1:18" ht="14.25" customHeight="1" x14ac:dyDescent="0.25">
      <c r="A15" s="265" t="s">
        <v>162</v>
      </c>
      <c r="B15" s="366"/>
      <c r="C15" s="544"/>
      <c r="D15" s="307"/>
      <c r="E15" s="267"/>
      <c r="F15" s="267"/>
      <c r="G15" s="236"/>
      <c r="I15" s="236"/>
      <c r="J15" s="235"/>
      <c r="K15" s="263"/>
      <c r="L15" s="371"/>
      <c r="M15" s="204">
        <f>M13-'BP PUBLIC-31-12'!P32</f>
        <v>-36304</v>
      </c>
      <c r="N15" s="264"/>
      <c r="O15" s="263"/>
      <c r="P15" s="263"/>
      <c r="Q15" s="263"/>
      <c r="R15" s="262"/>
    </row>
    <row r="16" spans="1:18" ht="14.25" customHeight="1" x14ac:dyDescent="0.25">
      <c r="A16" s="265"/>
      <c r="B16" s="366" t="e">
        <f>B7+B14</f>
        <v>#REF!</v>
      </c>
      <c r="C16" s="545"/>
      <c r="D16" s="307">
        <v>72968</v>
      </c>
      <c r="E16" s="267"/>
      <c r="F16" s="267"/>
      <c r="G16" s="236"/>
      <c r="I16" s="236"/>
      <c r="J16" s="235"/>
      <c r="K16" s="306"/>
      <c r="L16" s="371"/>
      <c r="M16" s="263"/>
      <c r="N16" s="264"/>
      <c r="O16" s="263"/>
      <c r="P16" s="306"/>
      <c r="Q16" s="263"/>
      <c r="R16" s="262"/>
    </row>
    <row r="17" spans="1:18" ht="14.25" customHeight="1" x14ac:dyDescent="0.25">
      <c r="A17" s="265"/>
      <c r="B17" s="366"/>
      <c r="C17" s="545"/>
      <c r="D17" s="307"/>
      <c r="E17" s="267"/>
      <c r="F17" s="267"/>
      <c r="G17" s="236"/>
      <c r="I17" s="236"/>
      <c r="J17" s="235"/>
      <c r="K17" s="263"/>
      <c r="L17" s="371"/>
      <c r="M17" s="263"/>
      <c r="N17" s="264"/>
      <c r="O17" s="263"/>
      <c r="P17" s="263"/>
      <c r="Q17" s="263"/>
      <c r="R17" s="262"/>
    </row>
    <row r="18" spans="1:18" ht="14.25" customHeight="1" thickBot="1" x14ac:dyDescent="0.3">
      <c r="A18" s="265" t="s">
        <v>167</v>
      </c>
      <c r="B18" s="386" t="e">
        <f>B16*9/100</f>
        <v>#REF!</v>
      </c>
      <c r="C18" s="327"/>
      <c r="D18" s="345">
        <v>6567.12</v>
      </c>
      <c r="E18" s="294"/>
      <c r="F18" s="294"/>
      <c r="G18" s="236"/>
      <c r="I18" s="236"/>
      <c r="J18" s="235"/>
      <c r="K18" s="263"/>
      <c r="L18" s="371"/>
      <c r="M18" s="204"/>
      <c r="N18" s="264"/>
      <c r="O18" s="263"/>
      <c r="P18" s="263"/>
      <c r="Q18" s="204"/>
      <c r="R18" s="262"/>
    </row>
    <row r="19" spans="1:18" ht="14.25" customHeight="1" x14ac:dyDescent="0.25">
      <c r="A19" s="266"/>
      <c r="B19" s="366" t="e">
        <f>SUM(B16-B18)</f>
        <v>#REF!</v>
      </c>
      <c r="C19" s="307"/>
      <c r="D19" s="307">
        <v>66400.88</v>
      </c>
      <c r="E19" s="267"/>
      <c r="F19" s="267"/>
      <c r="G19" s="236"/>
      <c r="I19" s="236"/>
      <c r="J19" s="235"/>
      <c r="L19" s="371"/>
      <c r="M19" s="263"/>
      <c r="N19" s="264"/>
      <c r="O19" s="295">
        <v>22840</v>
      </c>
      <c r="P19" s="150" t="s">
        <v>211</v>
      </c>
      <c r="Q19" s="263"/>
      <c r="R19" s="262"/>
    </row>
    <row r="20" spans="1:18" ht="14.25" customHeight="1" x14ac:dyDescent="0.25">
      <c r="A20" s="285"/>
      <c r="B20" s="390"/>
      <c r="C20" s="305"/>
      <c r="D20" s="305"/>
      <c r="E20" s="285"/>
      <c r="F20" s="285"/>
      <c r="G20" s="290"/>
      <c r="I20" s="302"/>
      <c r="J20" s="235"/>
      <c r="K20" s="263"/>
      <c r="L20" s="371"/>
      <c r="M20" s="204"/>
      <c r="N20" s="291"/>
      <c r="O20" s="295">
        <v>2113</v>
      </c>
      <c r="P20" s="150" t="s">
        <v>207</v>
      </c>
      <c r="Q20" s="263"/>
      <c r="R20" s="262"/>
    </row>
    <row r="21" spans="1:18" ht="14.25" customHeight="1" x14ac:dyDescent="0.25">
      <c r="A21" s="285"/>
      <c r="B21" s="375"/>
      <c r="C21" s="285"/>
      <c r="D21" s="292"/>
      <c r="E21" s="292"/>
      <c r="F21" s="292"/>
      <c r="G21" s="290"/>
      <c r="J21" s="235"/>
      <c r="K21" s="263"/>
      <c r="L21" s="371"/>
      <c r="M21" s="263"/>
      <c r="N21" s="264"/>
      <c r="O21" s="295">
        <v>1983</v>
      </c>
      <c r="P21" s="150" t="s">
        <v>208</v>
      </c>
      <c r="Q21" s="263"/>
    </row>
    <row r="22" spans="1:18" ht="14.25" customHeight="1" x14ac:dyDescent="0.25">
      <c r="A22" s="263"/>
      <c r="B22" s="370"/>
      <c r="C22" s="263"/>
      <c r="D22" s="263"/>
      <c r="E22" s="263"/>
      <c r="F22" s="263"/>
      <c r="G22" s="235"/>
      <c r="I22" s="235"/>
      <c r="J22" s="235"/>
      <c r="K22" s="235"/>
      <c r="L22" s="367"/>
      <c r="M22" s="235"/>
      <c r="N22" s="235"/>
      <c r="O22" s="295">
        <v>1952</v>
      </c>
      <c r="P22" s="150" t="s">
        <v>209</v>
      </c>
      <c r="Q22" s="235"/>
    </row>
    <row r="23" spans="1:18" ht="14.25" customHeight="1" x14ac:dyDescent="0.25">
      <c r="C23" s="235"/>
      <c r="D23" s="235"/>
      <c r="E23" s="235"/>
      <c r="F23" s="235"/>
      <c r="G23" s="235"/>
      <c r="I23" s="235"/>
      <c r="J23" s="235"/>
      <c r="K23" s="235"/>
      <c r="L23" s="367"/>
      <c r="M23" s="238"/>
      <c r="N23" s="235"/>
      <c r="O23" s="295">
        <v>694</v>
      </c>
      <c r="P23" s="150" t="s">
        <v>210</v>
      </c>
      <c r="Q23" s="235"/>
    </row>
    <row r="24" spans="1:18" ht="14.25" customHeight="1" x14ac:dyDescent="0.25">
      <c r="O24" s="295">
        <f>SUM(O19:O23)</f>
        <v>29582</v>
      </c>
      <c r="P24" s="150" t="s">
        <v>191</v>
      </c>
    </row>
    <row r="25" spans="1:18" ht="14.25" customHeight="1" x14ac:dyDescent="0.25">
      <c r="O25" s="295">
        <v>-4796</v>
      </c>
      <c r="P25" s="150" t="s">
        <v>212</v>
      </c>
    </row>
    <row r="26" spans="1:18" ht="14.25" customHeight="1" x14ac:dyDescent="0.25">
      <c r="O26" s="295">
        <v>5874</v>
      </c>
      <c r="P26" s="150" t="s">
        <v>213</v>
      </c>
    </row>
    <row r="27" spans="1:18" ht="14.25" customHeight="1" x14ac:dyDescent="0.25">
      <c r="O27" s="295">
        <f>SUM(O24:O26)</f>
        <v>30660</v>
      </c>
    </row>
    <row r="32" spans="1:18" ht="67.5" customHeight="1" x14ac:dyDescent="0.25">
      <c r="L32" s="389"/>
      <c r="O32" s="263" t="s">
        <v>214</v>
      </c>
      <c r="P32" s="358">
        <f>SUM(O25:O26)</f>
        <v>1078</v>
      </c>
    </row>
    <row r="33" spans="15:16" ht="14.25" customHeight="1" x14ac:dyDescent="0.25">
      <c r="P33" s="296"/>
    </row>
    <row r="34" spans="15:16" ht="14.25" customHeight="1" x14ac:dyDescent="0.25">
      <c r="O34" s="150" t="s">
        <v>215</v>
      </c>
      <c r="P34" s="357">
        <f>L12</f>
        <v>982</v>
      </c>
    </row>
  </sheetData>
  <mergeCells count="2">
    <mergeCell ref="C14:C15"/>
    <mergeCell ref="C16:C17"/>
  </mergeCells>
  <pageMargins left="0.511811024" right="0.511811024" top="0.78740157499999996" bottom="0.78740157499999996" header="0.31496062000000002" footer="0.31496062000000002"/>
  <pageSetup orientation="portrait" horizontalDpi="300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23"/>
  <sheetViews>
    <sheetView showGridLines="0" workbookViewId="0">
      <selection activeCell="C7" sqref="C7"/>
    </sheetView>
  </sheetViews>
  <sheetFormatPr defaultColWidth="8.85546875" defaultRowHeight="15" x14ac:dyDescent="0.25"/>
  <cols>
    <col min="2" max="2" width="57.85546875" customWidth="1"/>
    <col min="3" max="3" width="6.140625" bestFit="1" customWidth="1"/>
    <col min="4" max="4" width="11.140625" style="377" bestFit="1" customWidth="1"/>
    <col min="5" max="5" width="1.85546875" style="328" customWidth="1"/>
    <col min="6" max="6" width="12.42578125" bestFit="1" customWidth="1"/>
    <col min="14" max="14" width="20.42578125" bestFit="1" customWidth="1"/>
    <col min="15" max="15" width="12.42578125" bestFit="1" customWidth="1"/>
  </cols>
  <sheetData>
    <row r="2" spans="2:15" x14ac:dyDescent="0.25">
      <c r="B2" s="263"/>
      <c r="C2" s="263"/>
      <c r="D2" s="380">
        <v>43465</v>
      </c>
      <c r="E2" s="329"/>
      <c r="F2" s="335">
        <v>43100</v>
      </c>
      <c r="M2" s="546" t="s">
        <v>199</v>
      </c>
      <c r="N2" s="546"/>
      <c r="O2" s="546"/>
    </row>
    <row r="3" spans="2:15" x14ac:dyDescent="0.25">
      <c r="B3" s="160" t="s">
        <v>194</v>
      </c>
      <c r="C3" s="264"/>
      <c r="D3" s="381">
        <v>99000</v>
      </c>
      <c r="E3" s="330"/>
      <c r="F3" s="330">
        <v>99000</v>
      </c>
    </row>
    <row r="4" spans="2:15" ht="15.75" thickBot="1" x14ac:dyDescent="0.3">
      <c r="B4" s="160" t="s">
        <v>193</v>
      </c>
      <c r="C4" s="264"/>
      <c r="D4" s="382">
        <v>0</v>
      </c>
      <c r="E4" s="330"/>
      <c r="F4" s="336">
        <v>0</v>
      </c>
      <c r="M4" s="338" t="s">
        <v>202</v>
      </c>
      <c r="N4" t="s">
        <v>200</v>
      </c>
    </row>
    <row r="5" spans="2:15" x14ac:dyDescent="0.25">
      <c r="B5" s="160" t="s">
        <v>195</v>
      </c>
      <c r="C5" s="264"/>
      <c r="D5" s="381">
        <f>D3+D4</f>
        <v>99000</v>
      </c>
      <c r="E5" s="330"/>
      <c r="F5" s="330">
        <f>F3+F4</f>
        <v>99000</v>
      </c>
      <c r="M5" s="338" t="s">
        <v>201</v>
      </c>
      <c r="N5" t="s">
        <v>193</v>
      </c>
    </row>
    <row r="6" spans="2:15" x14ac:dyDescent="0.25">
      <c r="B6" s="160"/>
      <c r="C6" s="264"/>
      <c r="D6" s="381"/>
      <c r="E6" s="330"/>
      <c r="F6" s="330"/>
      <c r="M6" s="338" t="s">
        <v>203</v>
      </c>
      <c r="N6" t="s">
        <v>204</v>
      </c>
    </row>
    <row r="7" spans="2:15" x14ac:dyDescent="0.25">
      <c r="B7" s="160" t="s">
        <v>196</v>
      </c>
      <c r="C7" s="331">
        <v>0.05</v>
      </c>
      <c r="D7" s="381">
        <v>9158</v>
      </c>
      <c r="E7" s="330"/>
      <c r="F7" s="330">
        <v>9158</v>
      </c>
      <c r="M7" s="338"/>
    </row>
    <row r="8" spans="2:15" x14ac:dyDescent="0.25">
      <c r="B8" s="160" t="s">
        <v>197</v>
      </c>
      <c r="C8" s="331">
        <v>0.1</v>
      </c>
      <c r="D8" s="381">
        <v>18316</v>
      </c>
      <c r="E8" s="330"/>
      <c r="F8" s="330">
        <v>18316</v>
      </c>
      <c r="M8" s="338"/>
    </row>
    <row r="9" spans="2:15" x14ac:dyDescent="0.25">
      <c r="B9" s="160" t="s">
        <v>217</v>
      </c>
      <c r="C9" s="331"/>
      <c r="D9" s="381">
        <f>146662</f>
        <v>146662</v>
      </c>
      <c r="E9" s="330"/>
      <c r="F9" s="330">
        <v>146662</v>
      </c>
      <c r="M9" s="338"/>
    </row>
    <row r="10" spans="2:15" ht="15.75" thickBot="1" x14ac:dyDescent="0.3">
      <c r="B10" s="160" t="s">
        <v>198</v>
      </c>
      <c r="C10" s="331"/>
      <c r="D10" s="383">
        <v>-75136</v>
      </c>
      <c r="E10" s="330"/>
      <c r="F10" s="334">
        <v>-75136</v>
      </c>
      <c r="M10" s="338"/>
    </row>
    <row r="11" spans="2:15" ht="15.75" thickTop="1" x14ac:dyDescent="0.25">
      <c r="B11" s="263"/>
      <c r="C11" s="263"/>
      <c r="D11" s="384">
        <f>SUM(D7:D10)</f>
        <v>99000</v>
      </c>
      <c r="E11" s="333"/>
      <c r="F11" s="332">
        <f>SUM(F7:F10)</f>
        <v>99000</v>
      </c>
      <c r="M11" s="338"/>
    </row>
    <row r="12" spans="2:15" x14ac:dyDescent="0.25">
      <c r="M12" s="546" t="s">
        <v>196</v>
      </c>
      <c r="N12" s="546"/>
      <c r="O12" s="546"/>
    </row>
    <row r="13" spans="2:15" x14ac:dyDescent="0.25">
      <c r="M13" s="338"/>
    </row>
    <row r="14" spans="2:15" x14ac:dyDescent="0.25">
      <c r="M14" s="339">
        <v>0.05</v>
      </c>
    </row>
    <row r="15" spans="2:15" x14ac:dyDescent="0.25">
      <c r="M15" s="338" t="s">
        <v>205</v>
      </c>
      <c r="N15" t="s">
        <v>206</v>
      </c>
      <c r="O15" s="318">
        <f>4000000*0.2</f>
        <v>800000</v>
      </c>
    </row>
    <row r="16" spans="2:15" x14ac:dyDescent="0.25">
      <c r="M16" s="338"/>
    </row>
    <row r="22" spans="4:6" x14ac:dyDescent="0.25">
      <c r="D22" s="385"/>
      <c r="F22" s="318"/>
    </row>
    <row r="23" spans="4:6" x14ac:dyDescent="0.25">
      <c r="F23" s="337"/>
    </row>
  </sheetData>
  <mergeCells count="2">
    <mergeCell ref="M2:O2"/>
    <mergeCell ref="M12:O12"/>
  </mergeCells>
  <pageMargins left="0.511811024" right="0.511811024" top="0.78740157499999996" bottom="0.78740157499999996" header="0.31496062000000002" footer="0.31496062000000002"/>
  <pageSetup orientation="portrait" horizontalDpi="30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IdSolicitacoes xmlns="c771ad7c-3316-4ba9-8e1e-47d9356fd537"/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AF9E94A2450346A5E66E5F8779A3C5" ma:contentTypeVersion="9" ma:contentTypeDescription="Create a new document." ma:contentTypeScope="" ma:versionID="e03a97541252483b60c34e266779bf67">
  <xsd:schema xmlns:xsd="http://www.w3.org/2001/XMLSchema" xmlns:xs="http://www.w3.org/2001/XMLSchema" xmlns:p="http://schemas.microsoft.com/office/2006/metadata/properties" xmlns:ns1="c771ad7c-3316-4ba9-8e1e-47d9356fd537" xmlns:ns3="ead31fa7-b82d-46cf-bd1c-7499fffad36d" targetNamespace="http://schemas.microsoft.com/office/2006/metadata/properties" ma:root="true" ma:fieldsID="164ccb433bad0c92780ba4bef860d06e" ns1:_="" ns3:_="">
    <xsd:import namespace="c771ad7c-3316-4ba9-8e1e-47d9356fd537"/>
    <xsd:import namespace="ead31fa7-b82d-46cf-bd1c-7499fffad36d"/>
    <xsd:element name="properties">
      <xsd:complexType>
        <xsd:sequence>
          <xsd:element name="documentManagement">
            <xsd:complexType>
              <xsd:all>
                <xsd:element ref="ns1:IdSolicitacoes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71ad7c-3316-4ba9-8e1e-47d9356fd537" elementFormDefault="qualified">
    <xsd:import namespace="http://schemas.microsoft.com/office/2006/documentManagement/types"/>
    <xsd:import namespace="http://schemas.microsoft.com/office/infopath/2007/PartnerControls"/>
    <xsd:element name="IdSolicitacoes" ma:index="0" ma:displayName="IdSolicitacoes" ma:indexed="true" ma:internalName="IdSolicitacoes">
      <xsd:simpleType>
        <xsd:restriction base="dms:Text">
          <xsd:maxLength value="7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d31fa7-b82d-46cf-bd1c-7499fffad36d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2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1E18721-92A5-4504-BBBC-57649B6246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5CD87-BD40-4C7E-9A8B-5692ADB912BD}">
  <ds:schemaRefs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c771ad7c-3316-4ba9-8e1e-47d9356fd537"/>
    <ds:schemaRef ds:uri="http://schemas.microsoft.com/office/2006/metadata/properties"/>
    <ds:schemaRef ds:uri="http://www.w3.org/XML/1998/namespace"/>
    <ds:schemaRef ds:uri="http://purl.org/dc/terms/"/>
    <ds:schemaRef ds:uri="http://schemas.microsoft.com/office/infopath/2007/PartnerControls"/>
    <ds:schemaRef ds:uri="ead31fa7-b82d-46cf-bd1c-7499fffad36d"/>
  </ds:schemaRefs>
</ds:datastoreItem>
</file>

<file path=customXml/itemProps3.xml><?xml version="1.0" encoding="utf-8"?>
<ds:datastoreItem xmlns:ds="http://schemas.openxmlformats.org/officeDocument/2006/customXml" ds:itemID="{DC5B5843-A2D8-4D83-8E99-9D0373EEE21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1AE2659F-BC59-4B53-8EFD-6CD010FD26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71ad7c-3316-4ba9-8e1e-47d9356fd537"/>
    <ds:schemaRef ds:uri="ead31fa7-b82d-46cf-bd1c-7499fffad3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6</vt:i4>
      </vt:variant>
    </vt:vector>
  </HeadingPairs>
  <TitlesOfParts>
    <vt:vector size="15" baseType="lpstr">
      <vt:lpstr>BP PUBLIC-31-12</vt:lpstr>
      <vt:lpstr>DRE PUBLIC</vt:lpstr>
      <vt:lpstr>DRA</vt:lpstr>
      <vt:lpstr>DMPL PUBLIC</vt:lpstr>
      <vt:lpstr>DFC PUBLIC</vt:lpstr>
      <vt:lpstr>DVA PUBLIC</vt:lpstr>
      <vt:lpstr>Aplicacoes financeiras (2)</vt:lpstr>
      <vt:lpstr>trib diferido</vt:lpstr>
      <vt:lpstr>RESERVAS</vt:lpstr>
      <vt:lpstr>'BP PUBLIC-31-12'!Area_de_impressao</vt:lpstr>
      <vt:lpstr>'DFC PUBLIC'!Area_de_impressao</vt:lpstr>
      <vt:lpstr>'DMPL PUBLIC'!Area_de_impressao</vt:lpstr>
      <vt:lpstr>DRA!Area_de_impressao</vt:lpstr>
      <vt:lpstr>'DRE PUBLIC'!Area_de_impressao</vt:lpstr>
      <vt:lpstr>'DVA PUBLIC'!Area_de_impressao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ciceroaraujo</dc:creator>
  <cp:lastModifiedBy>Marco Tulio Jose de Barros Ribeiro</cp:lastModifiedBy>
  <cp:lastPrinted>2020-04-04T12:16:15Z</cp:lastPrinted>
  <dcterms:created xsi:type="dcterms:W3CDTF">2011-06-02T13:52:57Z</dcterms:created>
  <dcterms:modified xsi:type="dcterms:W3CDTF">2024-04-22T13:13:56Z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0x01010007AF9E94A2450346A5E66E5F8779A3C5</vt:lpwstr>
  </property>
  <property fmtid="{D5CDD505-2E9C-101B-9397-08002B2CF9AE}" pid="3" name="ItemRetentionFormula">
    <vt:lpwstr>&lt;formula id="Microsoft.Office.RecordsManagement.PolicyFeatures.Expiration.Formula.BuiltIn"&gt;&lt;number&gt;1&lt;/number&gt;&lt;property&gt;Created&lt;/property&gt;&lt;propertyId&gt;8c06beca-0777-48f7-91c7-6da68bc07b69&lt;/propertyId&gt;&lt;period&gt;days&lt;/period&gt;&lt;/formula&gt;</vt:lpwstr>
  </property>
  <property fmtid="{D5CDD505-2E9C-101B-9397-08002B2CF9AE}" pid="4" name="_dlc_policyId">
    <vt:lpwstr>0x010100FDCD8C2311C768439B77D47BC6707071|-967715278</vt:lpwstr>
  </property>
  <property fmtid="{D5CDD505-2E9C-101B-9397-08002B2CF9AE}" pid="5" name="_dlc_DocIdItemGuid">
    <vt:lpwstr>b4e449b8-495f-423c-afc7-dd961f55771d</vt:lpwstr>
  </property>
</Properties>
</file>