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T:\DGC\GGO\CONTABILIDADE\AUDITORIA EXTERNA\Auditoria - 2024\4o Trimestre 2024\Diagramação e Publicação das DCs\SITE COMPESA\"/>
    </mc:Choice>
  </mc:AlternateContent>
  <bookViews>
    <workbookView xWindow="0" yWindow="0" windowWidth="28800" windowHeight="11415" tabRatio="676"/>
  </bookViews>
  <sheets>
    <sheet name="BP PUBLIC-31-12" sheetId="1" r:id="rId1"/>
    <sheet name="DRE PUBLIC" sheetId="2" r:id="rId2"/>
    <sheet name="DRA" sheetId="4" r:id="rId3"/>
    <sheet name="DMPL PUBLIC" sheetId="3" r:id="rId4"/>
    <sheet name="DFC PUBLIC" sheetId="6" r:id="rId5"/>
    <sheet name="DVA PUBLIC" sheetId="5" r:id="rId6"/>
    <sheet name="Aplicacoes financeiras (2)" sheetId="7" state="hidden" r:id="rId7"/>
    <sheet name="trib diferido" sheetId="28" state="hidden" r:id="rId8"/>
    <sheet name="RESERVAS" sheetId="32" state="hidden" r:id="rId9"/>
  </sheets>
  <definedNames>
    <definedName name="_xlnm.Print_Area" localSheetId="0">'BP PUBLIC-31-12'!$B$2:$R$53</definedName>
    <definedName name="_xlnm.Print_Area" localSheetId="4">'DFC PUBLIC'!$B$1:$I$72</definedName>
    <definedName name="_xlnm.Print_Area" localSheetId="3">'DMPL PUBLIC'!$B$1:$V$35</definedName>
    <definedName name="_xlnm.Print_Area" localSheetId="2">DRA!$B$2:$L$20</definedName>
    <definedName name="_xlnm.Print_Area" localSheetId="1">'DRE PUBLIC'!$B$1:$K$47</definedName>
    <definedName name="_xlnm.Print_Area" localSheetId="5">'DVA PUBLIC'!$B$1:$J$60</definedName>
    <definedName name="Z_008514F3_9F3C_4F8A_9094_9BE7DA0BEECC_.wvu.Cols" localSheetId="4" hidden="1">'DFC PUBLIC'!#REF!</definedName>
    <definedName name="Z_008514F3_9F3C_4F8A_9094_9BE7DA0BEECC_.wvu.Cols" localSheetId="3" hidden="1">'DMPL PUBLIC'!$P:$P</definedName>
    <definedName name="Z_008514F3_9F3C_4F8A_9094_9BE7DA0BEECC_.wvu.Cols" localSheetId="2" hidden="1">DRA!#REF!</definedName>
    <definedName name="Z_008514F3_9F3C_4F8A_9094_9BE7DA0BEECC_.wvu.Cols" localSheetId="1" hidden="1">'DRE PUBLIC'!#REF!</definedName>
    <definedName name="Z_008514F3_9F3C_4F8A_9094_9BE7DA0BEECC_.wvu.Cols" localSheetId="5" hidden="1">'DVA PUBLIC'!$L:$L</definedName>
    <definedName name="Z_008514F3_9F3C_4F8A_9094_9BE7DA0BEECC_.wvu.PrintArea" localSheetId="0" hidden="1">'BP PUBLIC-31-12'!$B$2:$R$53</definedName>
    <definedName name="Z_008514F3_9F3C_4F8A_9094_9BE7DA0BEECC_.wvu.PrintArea" localSheetId="4" hidden="1">'DFC PUBLIC'!$B$1:$J$70</definedName>
    <definedName name="Z_008514F3_9F3C_4F8A_9094_9BE7DA0BEECC_.wvu.PrintArea" localSheetId="3" hidden="1">'DMPL PUBLIC'!$B$2:$S$44</definedName>
    <definedName name="Z_008514F3_9F3C_4F8A_9094_9BE7DA0BEECC_.wvu.PrintArea" localSheetId="1" hidden="1">'DRE PUBLIC'!$B$2:$F$47</definedName>
    <definedName name="Z_008514F3_9F3C_4F8A_9094_9BE7DA0BEECC_.wvu.PrintArea" localSheetId="5" hidden="1">'DVA PUBLIC'!$C$1:$L$60</definedName>
    <definedName name="Z_0829E35C_A1FE_4351_804A_88DC468652F1_.wvu.Cols" localSheetId="4" hidden="1">'DFC PUBLIC'!#REF!</definedName>
    <definedName name="Z_0829E35C_A1FE_4351_804A_88DC468652F1_.wvu.Cols" localSheetId="3" hidden="1">'DMPL PUBLIC'!$P:$P</definedName>
    <definedName name="Z_0829E35C_A1FE_4351_804A_88DC468652F1_.wvu.Cols" localSheetId="2" hidden="1">DRA!#REF!</definedName>
    <definedName name="Z_0829E35C_A1FE_4351_804A_88DC468652F1_.wvu.Cols" localSheetId="1" hidden="1">'DRE PUBLIC'!#REF!</definedName>
    <definedName name="Z_0829E35C_A1FE_4351_804A_88DC468652F1_.wvu.Cols" localSheetId="5" hidden="1">'DVA PUBLIC'!$L:$L</definedName>
    <definedName name="Z_0829E35C_A1FE_4351_804A_88DC468652F1_.wvu.PrintArea" localSheetId="0" hidden="1">'BP PUBLIC-31-12'!$B$2:$R$53</definedName>
    <definedName name="Z_0829E35C_A1FE_4351_804A_88DC468652F1_.wvu.PrintArea" localSheetId="4" hidden="1">'DFC PUBLIC'!$B$1:$J$70</definedName>
    <definedName name="Z_0829E35C_A1FE_4351_804A_88DC468652F1_.wvu.PrintArea" localSheetId="3" hidden="1">'DMPL PUBLIC'!$B$2:$S$44</definedName>
    <definedName name="Z_0829E35C_A1FE_4351_804A_88DC468652F1_.wvu.PrintArea" localSheetId="1" hidden="1">'DRE PUBLIC'!$B$2:$F$47</definedName>
    <definedName name="Z_0829E35C_A1FE_4351_804A_88DC468652F1_.wvu.PrintArea" localSheetId="5" hidden="1">'DVA PUBLIC'!$C$1:$L$60</definedName>
    <definedName name="Z_0D0E897F_321D_4DE9_8C9B_39D8B4D39896_.wvu.Cols" localSheetId="4" hidden="1">'DFC PUBLIC'!#REF!</definedName>
    <definedName name="Z_0D0E897F_321D_4DE9_8C9B_39D8B4D39896_.wvu.Cols" localSheetId="3" hidden="1">'DMPL PUBLIC'!$P:$P</definedName>
    <definedName name="Z_0D0E897F_321D_4DE9_8C9B_39D8B4D39896_.wvu.Cols" localSheetId="2" hidden="1">DRA!#REF!</definedName>
    <definedName name="Z_0D0E897F_321D_4DE9_8C9B_39D8B4D39896_.wvu.Cols" localSheetId="1" hidden="1">'DRE PUBLIC'!#REF!</definedName>
    <definedName name="Z_0D0E897F_321D_4DE9_8C9B_39D8B4D39896_.wvu.Cols" localSheetId="5" hidden="1">'DVA PUBLIC'!$L:$L</definedName>
    <definedName name="Z_0D0E897F_321D_4DE9_8C9B_39D8B4D39896_.wvu.PrintArea" localSheetId="0" hidden="1">'BP PUBLIC-31-12'!$B$2:$R$53</definedName>
    <definedName name="Z_0D0E897F_321D_4DE9_8C9B_39D8B4D39896_.wvu.PrintArea" localSheetId="4" hidden="1">'DFC PUBLIC'!$B$1:$J$70</definedName>
    <definedName name="Z_0D0E897F_321D_4DE9_8C9B_39D8B4D39896_.wvu.PrintArea" localSheetId="3" hidden="1">'DMPL PUBLIC'!$B$2:$S$44</definedName>
    <definedName name="Z_0D0E897F_321D_4DE9_8C9B_39D8B4D39896_.wvu.PrintArea" localSheetId="1" hidden="1">'DRE PUBLIC'!$B$2:$F$47</definedName>
    <definedName name="Z_0D0E897F_321D_4DE9_8C9B_39D8B4D39896_.wvu.PrintArea" localSheetId="5" hidden="1">'DVA PUBLIC'!$C$1:$L$60</definedName>
    <definedName name="Z_1BE6EAF4_3B6A_43F8_8E6C_7FED4CC01272_.wvu.Cols" localSheetId="4" hidden="1">'DFC PUBLIC'!#REF!</definedName>
    <definedName name="Z_1BE6EAF4_3B6A_43F8_8E6C_7FED4CC01272_.wvu.Cols" localSheetId="3" hidden="1">'DMPL PUBLIC'!$P:$P</definedName>
    <definedName name="Z_1BE6EAF4_3B6A_43F8_8E6C_7FED4CC01272_.wvu.Cols" localSheetId="2" hidden="1">DRA!#REF!</definedName>
    <definedName name="Z_1BE6EAF4_3B6A_43F8_8E6C_7FED4CC01272_.wvu.Cols" localSheetId="1" hidden="1">'DRE PUBLIC'!#REF!</definedName>
    <definedName name="Z_1BE6EAF4_3B6A_43F8_8E6C_7FED4CC01272_.wvu.Cols" localSheetId="5" hidden="1">'DVA PUBLIC'!$L:$L</definedName>
    <definedName name="Z_1BE6EAF4_3B6A_43F8_8E6C_7FED4CC01272_.wvu.PrintArea" localSheetId="0" hidden="1">'BP PUBLIC-31-12'!$B$2:$R$53</definedName>
    <definedName name="Z_1BE6EAF4_3B6A_43F8_8E6C_7FED4CC01272_.wvu.PrintArea" localSheetId="4" hidden="1">'DFC PUBLIC'!$B$1:$J$70</definedName>
    <definedName name="Z_1BE6EAF4_3B6A_43F8_8E6C_7FED4CC01272_.wvu.PrintArea" localSheetId="3" hidden="1">'DMPL PUBLIC'!$B$2:$S$44</definedName>
    <definedName name="Z_1BE6EAF4_3B6A_43F8_8E6C_7FED4CC01272_.wvu.PrintArea" localSheetId="1" hidden="1">'DRE PUBLIC'!$B$2:$F$47</definedName>
    <definedName name="Z_1BE6EAF4_3B6A_43F8_8E6C_7FED4CC01272_.wvu.PrintArea" localSheetId="5" hidden="1">'DVA PUBLIC'!$C$1:$L$60</definedName>
    <definedName name="Z_8EB8CEBA_FE59_4363_8EB4_B91D42C62682_.wvu.Cols" localSheetId="4" hidden="1">'DFC PUBLIC'!#REF!</definedName>
    <definedName name="Z_8EB8CEBA_FE59_4363_8EB4_B91D42C62682_.wvu.Cols" localSheetId="3" hidden="1">'DMPL PUBLIC'!$P:$P</definedName>
    <definedName name="Z_8EB8CEBA_FE59_4363_8EB4_B91D42C62682_.wvu.Cols" localSheetId="2" hidden="1">DRA!#REF!</definedName>
    <definedName name="Z_8EB8CEBA_FE59_4363_8EB4_B91D42C62682_.wvu.Cols" localSheetId="1" hidden="1">'DRE PUBLIC'!#REF!</definedName>
    <definedName name="Z_8EB8CEBA_FE59_4363_8EB4_B91D42C62682_.wvu.Cols" localSheetId="5" hidden="1">'DVA PUBLIC'!$L:$L</definedName>
    <definedName name="Z_8EB8CEBA_FE59_4363_8EB4_B91D42C62682_.wvu.PrintArea" localSheetId="0" hidden="1">'BP PUBLIC-31-12'!$B$2:$R$53</definedName>
    <definedName name="Z_8EB8CEBA_FE59_4363_8EB4_B91D42C62682_.wvu.PrintArea" localSheetId="4" hidden="1">'DFC PUBLIC'!$B$1:$J$70</definedName>
    <definedName name="Z_8EB8CEBA_FE59_4363_8EB4_B91D42C62682_.wvu.PrintArea" localSheetId="3" hidden="1">'DMPL PUBLIC'!$B$2:$S$44</definedName>
    <definedName name="Z_8EB8CEBA_FE59_4363_8EB4_B91D42C62682_.wvu.PrintArea" localSheetId="1" hidden="1">'DRE PUBLIC'!$B$2:$F$47</definedName>
    <definedName name="Z_8EB8CEBA_FE59_4363_8EB4_B91D42C62682_.wvu.PrintArea" localSheetId="5" hidden="1">'DVA PUBLIC'!$C$1:$L$60</definedName>
    <definedName name="Z_A74E0554_3565_491F_BC9A_EE10F38639BE_.wvu.Cols" localSheetId="4" hidden="1">'DFC PUBLIC'!#REF!</definedName>
    <definedName name="Z_A74E0554_3565_491F_BC9A_EE10F38639BE_.wvu.Cols" localSheetId="3" hidden="1">'DMPL PUBLIC'!$P:$P</definedName>
    <definedName name="Z_A74E0554_3565_491F_BC9A_EE10F38639BE_.wvu.Cols" localSheetId="2" hidden="1">DRA!#REF!</definedName>
    <definedName name="Z_A74E0554_3565_491F_BC9A_EE10F38639BE_.wvu.Cols" localSheetId="1" hidden="1">'DRE PUBLIC'!#REF!</definedName>
    <definedName name="Z_A74E0554_3565_491F_BC9A_EE10F38639BE_.wvu.Cols" localSheetId="5" hidden="1">'DVA PUBLIC'!$L:$L</definedName>
    <definedName name="Z_A74E0554_3565_491F_BC9A_EE10F38639BE_.wvu.PrintArea" localSheetId="0" hidden="1">'BP PUBLIC-31-12'!$B$2:$R$53</definedName>
    <definedName name="Z_A74E0554_3565_491F_BC9A_EE10F38639BE_.wvu.PrintArea" localSheetId="4" hidden="1">'DFC PUBLIC'!$B$1:$J$70</definedName>
    <definedName name="Z_A74E0554_3565_491F_BC9A_EE10F38639BE_.wvu.PrintArea" localSheetId="3" hidden="1">'DMPL PUBLIC'!$B$2:$S$44</definedName>
    <definedName name="Z_A74E0554_3565_491F_BC9A_EE10F38639BE_.wvu.PrintArea" localSheetId="1" hidden="1">'DRE PUBLIC'!$B$2:$F$47</definedName>
    <definedName name="Z_A74E0554_3565_491F_BC9A_EE10F38639BE_.wvu.PrintArea" localSheetId="5" hidden="1">'DVA PUBLIC'!$C$1:$L$60</definedName>
    <definedName name="Z_DA3DDF8B_513A_415E_B3B8_0E52E0FD7142_.wvu.Cols" localSheetId="4" hidden="1">'DFC PUBLIC'!#REF!</definedName>
    <definedName name="Z_DA3DDF8B_513A_415E_B3B8_0E52E0FD7142_.wvu.Cols" localSheetId="3" hidden="1">'DMPL PUBLIC'!$P:$P</definedName>
    <definedName name="Z_DA3DDF8B_513A_415E_B3B8_0E52E0FD7142_.wvu.Cols" localSheetId="2" hidden="1">DRA!#REF!</definedName>
    <definedName name="Z_DA3DDF8B_513A_415E_B3B8_0E52E0FD7142_.wvu.Cols" localSheetId="1" hidden="1">'DRE PUBLIC'!#REF!</definedName>
    <definedName name="Z_DA3DDF8B_513A_415E_B3B8_0E52E0FD7142_.wvu.Cols" localSheetId="5" hidden="1">'DVA PUBLIC'!$L:$L</definedName>
    <definedName name="Z_DA3DDF8B_513A_415E_B3B8_0E52E0FD7142_.wvu.PrintArea" localSheetId="0" hidden="1">'BP PUBLIC-31-12'!$B$2:$R$53</definedName>
    <definedName name="Z_DA3DDF8B_513A_415E_B3B8_0E52E0FD7142_.wvu.PrintArea" localSheetId="4" hidden="1">'DFC PUBLIC'!$B$1:$J$70</definedName>
    <definedName name="Z_DA3DDF8B_513A_415E_B3B8_0E52E0FD7142_.wvu.PrintArea" localSheetId="3" hidden="1">'DMPL PUBLIC'!$B$2:$S$44</definedName>
    <definedName name="Z_DA3DDF8B_513A_415E_B3B8_0E52E0FD7142_.wvu.PrintArea" localSheetId="1" hidden="1">'DRE PUBLIC'!$B$2:$F$47</definedName>
    <definedName name="Z_DA3DDF8B_513A_415E_B3B8_0E52E0FD7142_.wvu.PrintArea" localSheetId="5" hidden="1">'DVA PUBLIC'!$C$1:$L$60</definedName>
  </definedNames>
  <calcPr calcId="152511"/>
  <customWorkbookViews>
    <customWorkbookView name="Lucivaldo Lourenço - Modo de exibição pessoal" guid="{0829E35C-A1FE-4351-804A-88DC468652F1}" mergeInterval="0" personalView="1" maximized="1" xWindow="1" yWindow="1" windowWidth="1356" windowHeight="538" tabRatio="594" activeSheetId="3"/>
    <customWorkbookView name="Fernando Fabio Filho Souto Maior - Modo de exibição pessoal" guid="{008514F3-9F3C-4F8A-9094-9BE7DA0BEECC}" mergeInterval="0" personalView="1" maximized="1" windowWidth="1916" windowHeight="854" tabRatio="594" activeSheetId="1"/>
    <customWorkbookView name="Ana Carina de Araujo Souza - Modo de exibição pessoal" guid="{8EB8CEBA-FE59-4363-8EB4-B91D42C62682}" mergeInterval="0" personalView="1" maximized="1" windowWidth="1916" windowHeight="854" tabRatio="594" activeSheetId="6"/>
    <customWorkbookView name="Iracivaldo Bezerra - Modo de exibição pessoal" guid="{DA3DDF8B-513A-415E-B3B8-0E52E0FD7142}" mergeInterval="0" personalView="1" maximized="1" windowWidth="1916" windowHeight="834" tabRatio="594" activeSheetId="6"/>
    <customWorkbookView name="Lucivaldo Lourenço da Silva Filho - Modo de exibição pessoal" guid="{0D0E897F-321D-4DE9-8C9B-39D8B4D39896}" mergeInterval="0" personalView="1" maximized="1" windowWidth="1916" windowHeight="854" tabRatio="594" activeSheetId="2"/>
    <customWorkbookView name="Rebeca Ramos de Lima e Silva - Modo de exibição pessoal" guid="{1BE6EAF4-3B6A-43F8-8E6C-7FED4CC01272}" mergeInterval="0" personalView="1" maximized="1" windowWidth="1916" windowHeight="854" tabRatio="594" activeSheetId="6"/>
    <customWorkbookView name="Carolina Araujo Estevam - Modo de exibição pessoal" guid="{A74E0554-3565-491F-BC9A-EE10F38639BE}" mergeInterval="0" personalView="1" maximized="1" windowWidth="1916" windowHeight="854" tabRatio="59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0" i="1" l="1"/>
  <c r="J27" i="3"/>
  <c r="P37" i="1" l="1"/>
  <c r="H24" i="3" l="1"/>
  <c r="K37" i="2" l="1"/>
  <c r="R33" i="1" l="1"/>
  <c r="R37" i="1" s="1"/>
  <c r="P49" i="2" l="1"/>
  <c r="V22" i="3" l="1"/>
  <c r="H43" i="5" l="1"/>
  <c r="H52" i="5"/>
  <c r="H48" i="5"/>
  <c r="H38" i="5"/>
  <c r="H24" i="5"/>
  <c r="H57" i="5" l="1"/>
  <c r="H29" i="5"/>
  <c r="H35" i="5" s="1"/>
  <c r="H61" i="5" l="1"/>
  <c r="I69" i="6" l="1"/>
  <c r="I62" i="6"/>
  <c r="I52" i="6"/>
  <c r="I28" i="6"/>
  <c r="I46" i="6" s="1"/>
  <c r="J52" i="5"/>
  <c r="J38" i="5"/>
  <c r="J48" i="5"/>
  <c r="J43" i="5"/>
  <c r="J24" i="5"/>
  <c r="J29" i="5" s="1"/>
  <c r="J35" i="5" s="1"/>
  <c r="K33" i="2"/>
  <c r="K26" i="2"/>
  <c r="K18" i="2"/>
  <c r="J57" i="5" l="1"/>
  <c r="J61" i="5" s="1"/>
  <c r="I64" i="6"/>
  <c r="K28" i="2"/>
  <c r="K35" i="2" s="1"/>
  <c r="K42" i="2" s="1"/>
  <c r="G33" i="2"/>
  <c r="V30" i="3"/>
  <c r="V29" i="3"/>
  <c r="V25" i="3"/>
  <c r="V24" i="3"/>
  <c r="J20" i="3"/>
  <c r="R31" i="3" l="1"/>
  <c r="L31" i="3"/>
  <c r="F31" i="3"/>
  <c r="H31" i="3"/>
  <c r="V19" i="3" l="1"/>
  <c r="V18" i="3"/>
  <c r="V17" i="3"/>
  <c r="V16" i="3"/>
  <c r="V15" i="3"/>
  <c r="V14" i="3"/>
  <c r="V13" i="3"/>
  <c r="V11" i="3"/>
  <c r="T20" i="3"/>
  <c r="R20" i="3"/>
  <c r="N20" i="3"/>
  <c r="L20" i="3"/>
  <c r="F20" i="3"/>
  <c r="H20" i="3"/>
  <c r="V20" i="3" l="1"/>
  <c r="P23" i="1"/>
  <c r="P46" i="1"/>
  <c r="H33" i="1"/>
  <c r="H36" i="1" s="1"/>
  <c r="H19" i="1"/>
  <c r="R46" i="1"/>
  <c r="R23" i="1"/>
  <c r="R39" i="1" s="1"/>
  <c r="J19" i="1"/>
  <c r="J33" i="1"/>
  <c r="J36" i="1" s="1"/>
  <c r="P39" i="1" l="1"/>
  <c r="P50" i="1"/>
  <c r="H50" i="1"/>
  <c r="H56" i="1" s="1"/>
  <c r="J50" i="1"/>
  <c r="G26" i="2" l="1"/>
  <c r="V27" i="3" l="1"/>
  <c r="J31" i="3" l="1"/>
  <c r="V26" i="3"/>
  <c r="G18" i="2"/>
  <c r="R55" i="1" l="1"/>
  <c r="P55" i="1"/>
  <c r="R56" i="1" l="1"/>
  <c r="J56" i="1"/>
  <c r="R54" i="1"/>
  <c r="J54" i="1" l="1"/>
  <c r="P54" i="1"/>
  <c r="H54" i="1"/>
  <c r="P56" i="1"/>
  <c r="R49" i="2" l="1"/>
  <c r="K45" i="2" l="1"/>
  <c r="L17" i="4" l="1"/>
  <c r="G28" i="2" l="1"/>
  <c r="G35" i="2" l="1"/>
  <c r="G42" i="2" l="1"/>
  <c r="G45" i="2" l="1"/>
  <c r="T28" i="3"/>
  <c r="G12" i="4" s="1"/>
  <c r="V28" i="3" l="1"/>
  <c r="V31" i="3" s="1"/>
  <c r="T31" i="3"/>
  <c r="G62" i="6" l="1"/>
  <c r="N31" i="3" l="1"/>
  <c r="G52" i="6" l="1"/>
  <c r="G28" i="6"/>
  <c r="G46" i="6" s="1"/>
  <c r="G64" i="6" l="1"/>
  <c r="G15" i="4" l="1"/>
  <c r="G17" i="4" l="1"/>
  <c r="I73" i="6" l="1"/>
  <c r="G66" i="6" l="1"/>
  <c r="G67" i="6"/>
  <c r="G69" i="6" l="1"/>
  <c r="G73" i="6" s="1"/>
  <c r="P32" i="28" l="1"/>
  <c r="P34" i="28"/>
  <c r="Q12" i="28"/>
  <c r="K12" i="28" s="1"/>
  <c r="O15" i="32"/>
  <c r="M12" i="28" l="1"/>
  <c r="P20" i="3" l="1"/>
  <c r="L13" i="28" l="1"/>
  <c r="D9" i="32" l="1"/>
  <c r="D11" i="32"/>
  <c r="Q11" i="28" l="1"/>
  <c r="M11" i="28" s="1"/>
  <c r="M13" i="28" s="1"/>
  <c r="M15" i="28" s="1"/>
  <c r="O13" i="28"/>
  <c r="P13" i="28"/>
  <c r="O24" i="28"/>
  <c r="O27" i="28" s="1"/>
  <c r="K13" i="28" l="1"/>
  <c r="Q13" i="28"/>
  <c r="B5" i="28" l="1"/>
  <c r="B11" i="28" l="1"/>
  <c r="B14" i="28" s="1"/>
  <c r="B7" i="28"/>
  <c r="B16" i="28" l="1"/>
  <c r="B18" i="28" l="1"/>
  <c r="B19" i="28" s="1"/>
  <c r="F11" i="32" l="1"/>
  <c r="F5" i="32"/>
  <c r="D5" i="32"/>
  <c r="I25" i="7" l="1"/>
  <c r="H25" i="7"/>
  <c r="G25" i="7"/>
  <c r="E25" i="7"/>
  <c r="D25" i="7"/>
  <c r="C25" i="7"/>
  <c r="F7" i="7"/>
  <c r="F25" i="7" s="1"/>
  <c r="L52" i="5"/>
  <c r="L48" i="5"/>
  <c r="L43" i="5"/>
  <c r="L38" i="5"/>
  <c r="L24" i="5"/>
  <c r="L29" i="5" s="1"/>
  <c r="L35" i="5" s="1"/>
  <c r="U31" i="3"/>
  <c r="S31" i="3"/>
  <c r="P31" i="3"/>
  <c r="O31" i="3"/>
  <c r="M31" i="3"/>
  <c r="K31" i="3"/>
  <c r="I31" i="3"/>
  <c r="G31" i="3"/>
  <c r="L7" i="7" l="1"/>
  <c r="L25" i="7" s="1"/>
  <c r="L57" i="5"/>
</calcChain>
</file>

<file path=xl/comments1.xml><?xml version="1.0" encoding="utf-8"?>
<comments xmlns="http://schemas.openxmlformats.org/spreadsheetml/2006/main">
  <authors>
    <author>Bruna Costa Vilela do Nascimento</author>
  </authors>
  <commentList>
    <comment ref="J11" authorId="0" shapeId="0">
      <text>
        <r>
          <rPr>
            <b/>
            <sz val="9"/>
            <color indexed="81"/>
            <rFont val="Segoe UI"/>
            <family val="2"/>
          </rPr>
          <t>Bruna Costa Vilela do Nascimento:</t>
        </r>
        <r>
          <rPr>
            <sz val="9"/>
            <color indexed="81"/>
            <rFont val="Segoe UI"/>
            <family val="2"/>
          </rPr>
          <t xml:space="preserve">
Em outubro de 2017 foi realizada a baixa do saldo de IRPJ s/ convergência, que correspondia a R$ 32.330 (R$ 19.249 de saldo anterior e R$ 13.081 apurado em 2017). A baixa foi realizada devido ao processo nº 0802796-27.2013.4.05.8300 de imunidade tributária.</t>
        </r>
      </text>
    </comment>
  </commentList>
</comments>
</file>

<file path=xl/sharedStrings.xml><?xml version="1.0" encoding="utf-8"?>
<sst xmlns="http://schemas.openxmlformats.org/spreadsheetml/2006/main" count="343" uniqueCount="254">
  <si>
    <t>Longo prazo</t>
  </si>
  <si>
    <t>Total</t>
  </si>
  <si>
    <t>APLICAÇÃO</t>
  </si>
  <si>
    <t>RESGATE</t>
  </si>
  <si>
    <t>REND. LÍQUIDO</t>
  </si>
  <si>
    <t>RENDIMENTO</t>
  </si>
  <si>
    <t xml:space="preserve">IRRF </t>
  </si>
  <si>
    <t>IOF</t>
  </si>
  <si>
    <t xml:space="preserve">    </t>
  </si>
  <si>
    <t>TOTAL</t>
  </si>
  <si>
    <t>Aplicações Automáticas</t>
  </si>
  <si>
    <t>2010</t>
  </si>
  <si>
    <t>Banco Real</t>
  </si>
  <si>
    <t>Saldo em novembro</t>
  </si>
  <si>
    <t>Provisão Imposto de renda</t>
  </si>
  <si>
    <t>Provisão IOF</t>
  </si>
  <si>
    <t>Banco do Brasil</t>
  </si>
  <si>
    <t>Caixa Econômica Federal</t>
  </si>
  <si>
    <t>BNB</t>
  </si>
  <si>
    <t>Outros</t>
  </si>
  <si>
    <t>Circulante</t>
  </si>
  <si>
    <t>Pessoal</t>
  </si>
  <si>
    <t>Serviços de terceiros</t>
  </si>
  <si>
    <t>Receitas</t>
  </si>
  <si>
    <t>Não circulante</t>
  </si>
  <si>
    <t>Depreciação</t>
  </si>
  <si>
    <t>Amortização</t>
  </si>
  <si>
    <t>Ativo</t>
  </si>
  <si>
    <t>Estoques</t>
  </si>
  <si>
    <t>Imobilizado</t>
  </si>
  <si>
    <t>Intangível</t>
  </si>
  <si>
    <t>Comerciais</t>
  </si>
  <si>
    <t>Administrativas</t>
  </si>
  <si>
    <t>Tributárias</t>
  </si>
  <si>
    <t>Companhia Pernambucana de Saneamento - COMPESA</t>
  </si>
  <si>
    <t>Passivo</t>
  </si>
  <si>
    <t>Fornecedores</t>
  </si>
  <si>
    <t>Juros</t>
  </si>
  <si>
    <t>Ajustes de Avaliação Patrimonial</t>
  </si>
  <si>
    <t xml:space="preserve"> </t>
  </si>
  <si>
    <t>(Em milhares de Reais)</t>
  </si>
  <si>
    <t>Fluxos de caixa das atividades operacionais</t>
  </si>
  <si>
    <t>Fluxos de caixa das atividades de investimento</t>
  </si>
  <si>
    <t>Ajustes de Exercícios Anteriores</t>
  </si>
  <si>
    <t>Auxilio para Obras</t>
  </si>
  <si>
    <t>Créditos do Estado de Pernambuco</t>
  </si>
  <si>
    <t>Aumento de Capital</t>
  </si>
  <si>
    <t>Juros Sobre o Capital Próprio</t>
  </si>
  <si>
    <t>Lucro Líquido do Exercício</t>
  </si>
  <si>
    <t>Saldo em 31 de dezembro de 2010</t>
  </si>
  <si>
    <t>Mar/10</t>
  </si>
  <si>
    <t>Jun/10</t>
  </si>
  <si>
    <t>Set/10</t>
  </si>
  <si>
    <t>Dez/10</t>
  </si>
  <si>
    <t>Saldo em 31 de março de 2010</t>
  </si>
  <si>
    <t>Saldo em 30 de junho de 2010</t>
  </si>
  <si>
    <t>Saldo em 31 de outubro de 2009</t>
  </si>
  <si>
    <t>Saldo em 30 de novembro de 2009</t>
  </si>
  <si>
    <t>Nota</t>
  </si>
  <si>
    <t>Contas a receber de clientes</t>
  </si>
  <si>
    <t>Outros créditos a receber</t>
  </si>
  <si>
    <t>Total do ativo circulante</t>
  </si>
  <si>
    <t>Total do ativo não circulante</t>
  </si>
  <si>
    <t>Total do ativo</t>
  </si>
  <si>
    <t>Empréstimos e financiamentos</t>
  </si>
  <si>
    <t>Depósitos e retenções contratuais</t>
  </si>
  <si>
    <t>Tributos a recolher</t>
  </si>
  <si>
    <t>Consignações a recolher</t>
  </si>
  <si>
    <t>Salários e encargos sociais a pagar</t>
  </si>
  <si>
    <t>Outras contas a pagar</t>
  </si>
  <si>
    <t>Provisões para contingências</t>
  </si>
  <si>
    <t>Patrimônio líquido</t>
  </si>
  <si>
    <t>Capital social</t>
  </si>
  <si>
    <t>Ajustes de avaliação patrimonial</t>
  </si>
  <si>
    <t>Depósitos judiciais</t>
  </si>
  <si>
    <t>Custo dos serviços prestados</t>
  </si>
  <si>
    <t>Lucro bruto</t>
  </si>
  <si>
    <t>Receitas (despesas) operacionais</t>
  </si>
  <si>
    <t>Capital
social</t>
  </si>
  <si>
    <t>Demonstrações das mutações do patrimônio líquido</t>
  </si>
  <si>
    <t>Água, esgoto e serviços</t>
  </si>
  <si>
    <t>Cancelamento</t>
  </si>
  <si>
    <t>Insumos adquiridos de terceiros</t>
  </si>
  <si>
    <t>Materiais consumidos</t>
  </si>
  <si>
    <t>Energia</t>
  </si>
  <si>
    <t xml:space="preserve">Valor adicionado bruto </t>
  </si>
  <si>
    <t>Retenções</t>
  </si>
  <si>
    <t>Depreciação e amortização</t>
  </si>
  <si>
    <t>Valor adicionado líquido produzido</t>
  </si>
  <si>
    <t>Valor adicionado recebido em transferência</t>
  </si>
  <si>
    <t>Receitas financeiras</t>
  </si>
  <si>
    <t>Distribuição do valor adicionado</t>
  </si>
  <si>
    <t>Remuneração direta</t>
  </si>
  <si>
    <t>Benefícios</t>
  </si>
  <si>
    <t>Tributos</t>
  </si>
  <si>
    <t>Federais</t>
  </si>
  <si>
    <t>Estaduais</t>
  </si>
  <si>
    <t>Municipais</t>
  </si>
  <si>
    <t>Remuneração de capitais de terceiros</t>
  </si>
  <si>
    <t xml:space="preserve">Remuneração de capitais próprios </t>
  </si>
  <si>
    <t xml:space="preserve">Resultados retidos </t>
  </si>
  <si>
    <t>Total distribuído</t>
  </si>
  <si>
    <t>FGTS</t>
  </si>
  <si>
    <t>Adiantamento para futuro aumento de capital</t>
  </si>
  <si>
    <t>Despesas financeiras</t>
  </si>
  <si>
    <t>Fluxo de caixa de atividades de financiamento</t>
  </si>
  <si>
    <t>Ingressos de adiantamentos para aumento de capital</t>
  </si>
  <si>
    <t>Juros sobre capital próprio a pagar</t>
  </si>
  <si>
    <t>Outras receitas (despesas), líquidas</t>
  </si>
  <si>
    <t>Resultado antes das receitas (despesas) financeiras, líquidas</t>
  </si>
  <si>
    <t>Receitas (despesas) financeiras, líquidas</t>
  </si>
  <si>
    <t>(Aumentos) reduções nos ativos e aumentos (reduções) nos passivos</t>
  </si>
  <si>
    <t>Fluxo de caixa aplicado nas atividades de investimento</t>
  </si>
  <si>
    <t>Caixa e equivalentes de caixa</t>
  </si>
  <si>
    <t xml:space="preserve">Valor adicionado total a distribuir </t>
  </si>
  <si>
    <t>Ajustes por:</t>
  </si>
  <si>
    <t>Amortização de debêntures</t>
  </si>
  <si>
    <t>Amortização de empréstimos e financiamentos</t>
  </si>
  <si>
    <t>Aluguéis</t>
  </si>
  <si>
    <t>Demonstrações dos fluxos de caixa</t>
  </si>
  <si>
    <t>Saldo inicial de caixa e equivalentes de caixa</t>
  </si>
  <si>
    <t>Saldo final de caixa e equivalentes de caixa</t>
  </si>
  <si>
    <t>Resultados abrangentes</t>
  </si>
  <si>
    <t>Resultado abrangente total</t>
  </si>
  <si>
    <t>(Reapresentado)</t>
  </si>
  <si>
    <t>Beneficio a empregados</t>
  </si>
  <si>
    <t>Ingresso de empréstimos e financiamentos</t>
  </si>
  <si>
    <t>Variação líquida do valor justo de investimentos</t>
  </si>
  <si>
    <t>Convênios e outros investimentos</t>
  </si>
  <si>
    <t>Variações patrimoniais</t>
  </si>
  <si>
    <t>Tributos a recuperar e diferidos</t>
  </si>
  <si>
    <t>Ativo fiscal corrente</t>
  </si>
  <si>
    <t>Ativo fiscal diferido</t>
  </si>
  <si>
    <t>Passivo fiscal - diferido</t>
  </si>
  <si>
    <t>Passivo fiscal - corrente</t>
  </si>
  <si>
    <t>Fluxo de caixa proveniente das atividades operacionais</t>
  </si>
  <si>
    <t>Demonstrações dos valores adicionados</t>
  </si>
  <si>
    <t>Resultado por ação</t>
  </si>
  <si>
    <t>Resultado por ação - básico e diluído (em unidades de R$)</t>
  </si>
  <si>
    <t>Despesas antecipadas</t>
  </si>
  <si>
    <t>Lucro líquido do periodo</t>
  </si>
  <si>
    <t>Ajuste de estoque</t>
  </si>
  <si>
    <t>Despesa antecipada</t>
  </si>
  <si>
    <t>Demonstrações dos resultados</t>
  </si>
  <si>
    <t>Demonstrações dos resultados abrangentes</t>
  </si>
  <si>
    <t>Recuperação de CBOS - Investimento (PPP)</t>
  </si>
  <si>
    <t>Saldo em 30 de outubro de 2010</t>
  </si>
  <si>
    <t>Lucro líquido do exercício</t>
  </si>
  <si>
    <t>Receita Líquida</t>
  </si>
  <si>
    <t>Fluxo de caixa proveniente das atividades de financiamento</t>
  </si>
  <si>
    <t>-</t>
  </si>
  <si>
    <t>Constituição (Reversão) das provisões para contingências</t>
  </si>
  <si>
    <t>Custo de construção</t>
  </si>
  <si>
    <t>Ajuste a valor presente</t>
  </si>
  <si>
    <t>Despesas</t>
  </si>
  <si>
    <t>Lucros/Prejuízos acumulados</t>
  </si>
  <si>
    <t>Integralização de capital</t>
  </si>
  <si>
    <t>Amortização de juros de debêntures, empréstimos e financiamento</t>
  </si>
  <si>
    <t>CSLL diferida - 9%</t>
  </si>
  <si>
    <t xml:space="preserve"> CSLL </t>
  </si>
  <si>
    <t xml:space="preserve"> IRPJ </t>
  </si>
  <si>
    <t xml:space="preserve"> Diferido </t>
  </si>
  <si>
    <t>Recuperação CBOs</t>
  </si>
  <si>
    <t>Provisão - Atualização atuarial</t>
  </si>
  <si>
    <t xml:space="preserve"> Saldo final </t>
  </si>
  <si>
    <t xml:space="preserve"> Resultado </t>
  </si>
  <si>
    <t xml:space="preserve"> Saldo inicial </t>
  </si>
  <si>
    <t>Provisão de benefício a empregado</t>
  </si>
  <si>
    <t>Receitas de construção</t>
  </si>
  <si>
    <t>Conta Origem</t>
  </si>
  <si>
    <t xml:space="preserve">Resultado </t>
  </si>
  <si>
    <t>Reservas de Lucros</t>
  </si>
  <si>
    <t>Ajuste benefício a empregados</t>
  </si>
  <si>
    <t>Reservas</t>
  </si>
  <si>
    <t>Adiantamento para futuro aumento de capital - AFAC</t>
  </si>
  <si>
    <t>Reserva legal</t>
  </si>
  <si>
    <t>Reserva estatutária</t>
  </si>
  <si>
    <t>Reserva para contingências</t>
  </si>
  <si>
    <t>Ativo Imobilizado</t>
  </si>
  <si>
    <t>ordinárias</t>
  </si>
  <si>
    <t>preferenciais</t>
  </si>
  <si>
    <t>total</t>
  </si>
  <si>
    <t>Perdas Estimadas em Créditos de Liquidação Duvidosa</t>
  </si>
  <si>
    <t>Prejuízos Acumulados</t>
  </si>
  <si>
    <t>Lucro do Exercício</t>
  </si>
  <si>
    <t>Lucro após compensação do preuízo</t>
  </si>
  <si>
    <t>Reserva Legal</t>
  </si>
  <si>
    <t>Reserva para Aumento de Capital</t>
  </si>
  <si>
    <t>Reserva de Contingências</t>
  </si>
  <si>
    <t>Memória de cálculo das reservas</t>
  </si>
  <si>
    <t>Lucro Líquido</t>
  </si>
  <si>
    <t>(-)</t>
  </si>
  <si>
    <t>(+)</t>
  </si>
  <si>
    <t>(=)</t>
  </si>
  <si>
    <t>Lucro a distribuir</t>
  </si>
  <si>
    <t>Limite Máximo:</t>
  </si>
  <si>
    <t>20% do Capital Social =</t>
  </si>
  <si>
    <t>1 trim</t>
  </si>
  <si>
    <t>2 trim</t>
  </si>
  <si>
    <t>3 trim</t>
  </si>
  <si>
    <t>4 trim</t>
  </si>
  <si>
    <t>sd</t>
  </si>
  <si>
    <t>outubro</t>
  </si>
  <si>
    <t>julho</t>
  </si>
  <si>
    <t>Ajuste líquido em Julho e Outubro</t>
  </si>
  <si>
    <t>Resultado 2017</t>
  </si>
  <si>
    <t>Tributos Diferidos</t>
  </si>
  <si>
    <t>Reserva para Dividendos Adicionais</t>
  </si>
  <si>
    <t>Composição Acionária</t>
  </si>
  <si>
    <t>As notas explicativas são parte integrante das demonstrações contábeis.</t>
  </si>
  <si>
    <t>Juros sobre capital próprio - Estado de Pernambuco</t>
  </si>
  <si>
    <t>Ativo de Contratos</t>
  </si>
  <si>
    <t>Arrendamento Mercantil</t>
  </si>
  <si>
    <t>Balancete</t>
  </si>
  <si>
    <t>Valor justo de instrumento financeiro/patrimonial</t>
  </si>
  <si>
    <t>Reserva para dividendos adicionais</t>
  </si>
  <si>
    <t>Realizável a Longo Prazo</t>
  </si>
  <si>
    <t>Pagamento de juros sobre capital próprio</t>
  </si>
  <si>
    <t>Provisões e passivos contingentes</t>
  </si>
  <si>
    <t>Constituição de reservas</t>
  </si>
  <si>
    <t>Recuperação PIS/COFINS</t>
  </si>
  <si>
    <t>Beneficios a empregados</t>
  </si>
  <si>
    <t>Outros Investimentos - aplicações financeiras</t>
  </si>
  <si>
    <t>Receitas e despesas de aplicações</t>
  </si>
  <si>
    <t>Ganhos e perdas atuariais</t>
  </si>
  <si>
    <t>16.a</t>
  </si>
  <si>
    <t>Juros Sobre o Capital Próprio - JCP</t>
  </si>
  <si>
    <t>Perdas por crédito não liquidado</t>
  </si>
  <si>
    <t>Ajuste imobilizado e intangível</t>
  </si>
  <si>
    <t>Variação despesas financeiras</t>
  </si>
  <si>
    <t>Ganhos atuariais líquidos - Plano de pensão e saúde</t>
  </si>
  <si>
    <t>Saldo em 01 de janeiro de 2023</t>
  </si>
  <si>
    <t>Saldo em 31 de dezembro de 2023</t>
  </si>
  <si>
    <t>Saldo em 01 de janeiro de 2024</t>
  </si>
  <si>
    <t>Arrendamento</t>
  </si>
  <si>
    <t>de 05/2023 até 08/2024</t>
  </si>
  <si>
    <t>a partir de 09/2024</t>
  </si>
  <si>
    <t xml:space="preserve">Contribuição social sobre o lucro líquido </t>
  </si>
  <si>
    <t>PPP - Esgotamento Sanitário RMR/Goiana</t>
  </si>
  <si>
    <t>25.a</t>
  </si>
  <si>
    <t>25.b</t>
  </si>
  <si>
    <t>28.a</t>
  </si>
  <si>
    <t>28.b</t>
  </si>
  <si>
    <t>28.c</t>
  </si>
  <si>
    <t>28.d</t>
  </si>
  <si>
    <t>Resultado antes do tributo</t>
  </si>
  <si>
    <t>Saldo em 31 de dezembro de 2024</t>
  </si>
  <si>
    <t>PPP e Outras contas a pagar</t>
  </si>
  <si>
    <t>Juros sobre arrendamento e outros</t>
  </si>
  <si>
    <t>Exercícios findos em 31 de dezembro de 2024 e 2023</t>
  </si>
  <si>
    <t>Balanços patrimoniais em 31 de dezembro de 2024 e 2023</t>
  </si>
  <si>
    <t>Ativo de contratos e intangível</t>
  </si>
  <si>
    <t>Dividendos mínimos obrigatórios (Juros sobre o capital próprio)</t>
  </si>
  <si>
    <t>Aumento de caixa e equivalentes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</si>
</sst>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.0000_);\(#,##0.0000\)"/>
    <numFmt numFmtId="168" formatCode="0_);\(0\)"/>
    <numFmt numFmtId="169" formatCode="_(* #,##0.00_);_(* \(#,##0.00\);_(* &quot;-&quot;_);_(@_)"/>
    <numFmt numFmtId="170" formatCode="_(* #,##0_);_(* \(#,##0\);_(* \-_);_(@_)"/>
    <numFmt numFmtId="171" formatCode="_(* #,##0.00_);_(* \(#,##0.00\);_(* \-??_);_(@_)"/>
    <numFmt numFmtId="172" formatCode="_(* #,##0_);_(* \(#,##0\);_(* \-??_);_(@_)"/>
    <numFmt numFmtId="173" formatCode="#,##0\ ;\(#,##0\);\-#\ ;@\ "/>
    <numFmt numFmtId="174" formatCode="#,##0.00\ ;\(#,##0.00\);\-#\ ;@\ "/>
    <numFmt numFmtId="175" formatCode="_-* #,##0_-;\-* #,##0_-;_-* &quot;-&quot;??_-;_-@_-"/>
    <numFmt numFmtId="176" formatCode="0.0%"/>
    <numFmt numFmtId="177" formatCode="_-* #,##0.0_-;\-* #,##0.0_-;_-* &quot;-&quot;?_-;_-@_-"/>
  </numFmts>
  <fonts count="7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8"/>
      <name val="Calibri"/>
      <family val="2"/>
    </font>
    <font>
      <b/>
      <sz val="11"/>
      <name val="Times New Roman"/>
      <family val="1"/>
    </font>
    <font>
      <sz val="11"/>
      <color indexed="12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9"/>
      <name val="Times New Roman"/>
      <family val="1"/>
    </font>
    <font>
      <sz val="18"/>
      <color indexed="8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8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Calibri"/>
      <family val="2"/>
      <scheme val="minor"/>
    </font>
    <font>
      <sz val="18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i/>
      <sz val="11"/>
      <color indexed="8"/>
      <name val="Times New Roman"/>
      <family val="1"/>
      <charset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1"/>
    </font>
    <font>
      <sz val="11"/>
      <color rgb="FFFF0000"/>
      <name val="Calibri"/>
      <family val="2"/>
      <charset val="1"/>
    </font>
    <font>
      <i/>
      <sz val="11"/>
      <color rgb="FFFF0000"/>
      <name val="Times New Roman"/>
      <family val="1"/>
    </font>
    <font>
      <sz val="11"/>
      <color theme="1"/>
      <name val="Times New Roman"/>
      <family val="1"/>
      <charset val="1"/>
    </font>
    <font>
      <b/>
      <sz val="11"/>
      <color theme="1"/>
      <name val="Times New Roman"/>
      <family val="1"/>
      <charset val="1"/>
    </font>
    <font>
      <i/>
      <sz val="9"/>
      <name val="Times New Roman"/>
      <family val="1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Times New Roman"/>
      <family val="1"/>
    </font>
    <font>
      <sz val="9"/>
      <color indexed="8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name val="Times New Roman"/>
      <family val="1"/>
    </font>
    <font>
      <sz val="12"/>
      <color theme="1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1"/>
      <color indexed="8"/>
      <name val="Times New Roman"/>
      <family val="1"/>
    </font>
    <font>
      <sz val="12"/>
      <color rgb="FFFF0000"/>
      <name val="Calibri"/>
      <family val="2"/>
      <scheme val="minor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2" borderId="4" applyNumberFormat="0" applyFont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4" fillId="0" borderId="5" applyNumberFormat="0" applyFill="0" applyAlignment="0" applyProtection="0"/>
    <xf numFmtId="171" fontId="52" fillId="0" borderId="0" applyFill="0" applyBorder="0" applyProtection="0"/>
    <xf numFmtId="43" fontId="23" fillId="0" borderId="0" applyFont="0" applyFill="0" applyBorder="0" applyAlignment="0" applyProtection="0"/>
    <xf numFmtId="0" fontId="52" fillId="0" borderId="0"/>
    <xf numFmtId="174" fontId="52" fillId="0" borderId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400">
    <xf numFmtId="0" fontId="0" fillId="0" borderId="0" xfId="0"/>
    <xf numFmtId="0" fontId="2" fillId="0" borderId="0" xfId="0" applyFont="1" applyAlignment="1">
      <alignment horizontal="center" vertical="center"/>
    </xf>
    <xf numFmtId="165" fontId="3" fillId="0" borderId="0" xfId="8" applyFont="1" applyFill="1" applyBorder="1"/>
    <xf numFmtId="165" fontId="23" fillId="0" borderId="0" xfId="8" applyFont="1" applyFill="1" applyBorder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165" fontId="2" fillId="0" borderId="0" xfId="8" applyFont="1" applyFill="1" applyBorder="1"/>
    <xf numFmtId="0" fontId="2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right" wrapText="1"/>
    </xf>
    <xf numFmtId="0" fontId="3" fillId="0" borderId="0" xfId="0" applyFont="1"/>
    <xf numFmtId="0" fontId="25" fillId="0" borderId="0" xfId="0" applyFont="1"/>
    <xf numFmtId="0" fontId="6" fillId="0" borderId="0" xfId="0" applyFont="1"/>
    <xf numFmtId="0" fontId="4" fillId="0" borderId="0" xfId="0" applyFont="1"/>
    <xf numFmtId="166" fontId="4" fillId="0" borderId="0" xfId="8" applyNumberFormat="1" applyFont="1" applyFill="1" applyBorder="1" applyAlignment="1"/>
    <xf numFmtId="0" fontId="8" fillId="0" borderId="0" xfId="0" applyFont="1"/>
    <xf numFmtId="166" fontId="9" fillId="0" borderId="0" xfId="8" applyNumberFormat="1" applyFont="1" applyFill="1" applyBorder="1" applyAlignment="1"/>
    <xf numFmtId="166" fontId="9" fillId="0" borderId="0" xfId="8" applyNumberFormat="1" applyFont="1" applyFill="1" applyBorder="1" applyAlignment="1">
      <alignment horizontal="right"/>
    </xf>
    <xf numFmtId="168" fontId="4" fillId="0" borderId="0" xfId="0" applyNumberFormat="1" applyFont="1" applyAlignment="1">
      <alignment horizontal="center"/>
    </xf>
    <xf numFmtId="166" fontId="4" fillId="0" borderId="0" xfId="8" applyNumberFormat="1" applyFont="1" applyFill="1" applyAlignment="1">
      <alignment horizontal="right"/>
    </xf>
    <xf numFmtId="166" fontId="8" fillId="0" borderId="0" xfId="8" applyNumberFormat="1" applyFont="1" applyFill="1" applyBorder="1" applyAlignment="1">
      <alignment horizontal="right"/>
    </xf>
    <xf numFmtId="166" fontId="4" fillId="0" borderId="0" xfId="8" applyNumberFormat="1" applyFont="1" applyFill="1" applyBorder="1" applyAlignment="1">
      <alignment horizontal="right"/>
    </xf>
    <xf numFmtId="37" fontId="6" fillId="0" borderId="0" xfId="0" applyNumberFormat="1" applyFont="1"/>
    <xf numFmtId="37" fontId="8" fillId="0" borderId="0" xfId="0" applyNumberFormat="1" applyFont="1"/>
    <xf numFmtId="166" fontId="8" fillId="0" borderId="0" xfId="8" applyNumberFormat="1" applyFont="1" applyFill="1"/>
    <xf numFmtId="167" fontId="4" fillId="0" borderId="0" xfId="0" applyNumberFormat="1" applyFont="1"/>
    <xf numFmtId="168" fontId="6" fillId="0" borderId="0" xfId="0" applyNumberFormat="1" applyFont="1" applyAlignment="1">
      <alignment horizontal="right"/>
    </xf>
    <xf numFmtId="0" fontId="4" fillId="0" borderId="0" xfId="8" applyNumberFormat="1" applyFont="1" applyFill="1" applyBorder="1" applyAlignment="1">
      <alignment horizontal="center"/>
    </xf>
    <xf numFmtId="0" fontId="9" fillId="0" borderId="0" xfId="8" applyNumberFormat="1" applyFont="1" applyFill="1" applyBorder="1" applyAlignment="1">
      <alignment horizontal="center"/>
    </xf>
    <xf numFmtId="164" fontId="4" fillId="0" borderId="0" xfId="0" applyNumberFormat="1" applyFont="1"/>
    <xf numFmtId="164" fontId="8" fillId="0" borderId="0" xfId="0" applyNumberFormat="1" applyFont="1"/>
    <xf numFmtId="164" fontId="8" fillId="0" borderId="2" xfId="0" applyNumberFormat="1" applyFont="1" applyBorder="1"/>
    <xf numFmtId="164" fontId="8" fillId="0" borderId="1" xfId="0" applyNumberFormat="1" applyFont="1" applyBorder="1"/>
    <xf numFmtId="164" fontId="8" fillId="0" borderId="3" xfId="0" applyNumberFormat="1" applyFont="1" applyBorder="1"/>
    <xf numFmtId="38" fontId="8" fillId="0" borderId="0" xfId="2" applyNumberFormat="1" applyFont="1"/>
    <xf numFmtId="164" fontId="8" fillId="0" borderId="0" xfId="8" applyNumberFormat="1" applyFont="1" applyFill="1"/>
    <xf numFmtId="0" fontId="9" fillId="0" borderId="0" xfId="0" applyFont="1"/>
    <xf numFmtId="0" fontId="29" fillId="0" borderId="0" xfId="0" applyFont="1"/>
    <xf numFmtId="0" fontId="30" fillId="0" borderId="0" xfId="0" applyFont="1"/>
    <xf numFmtId="164" fontId="25" fillId="0" borderId="0" xfId="0" applyNumberFormat="1" applyFont="1"/>
    <xf numFmtId="0" fontId="31" fillId="0" borderId="0" xfId="0" applyFont="1"/>
    <xf numFmtId="166" fontId="12" fillId="0" borderId="0" xfId="8" applyNumberFormat="1" applyFont="1" applyFill="1" applyBorder="1" applyAlignment="1"/>
    <xf numFmtId="0" fontId="33" fillId="0" borderId="0" xfId="0" applyFont="1"/>
    <xf numFmtId="164" fontId="31" fillId="0" borderId="0" xfId="0" applyNumberFormat="1" applyFont="1"/>
    <xf numFmtId="0" fontId="15" fillId="0" borderId="0" xfId="0" applyFont="1"/>
    <xf numFmtId="0" fontId="15" fillId="0" borderId="0" xfId="8" applyNumberFormat="1" applyFont="1" applyFill="1" applyBorder="1" applyAlignment="1">
      <alignment horizontal="center"/>
    </xf>
    <xf numFmtId="166" fontId="15" fillId="0" borderId="0" xfId="8" applyNumberFormat="1" applyFont="1" applyFill="1" applyBorder="1" applyAlignment="1"/>
    <xf numFmtId="0" fontId="16" fillId="0" borderId="0" xfId="0" applyFont="1"/>
    <xf numFmtId="0" fontId="17" fillId="0" borderId="0" xfId="0" applyFont="1"/>
    <xf numFmtId="0" fontId="17" fillId="0" borderId="0" xfId="8" applyNumberFormat="1" applyFont="1" applyFill="1" applyBorder="1" applyAlignment="1">
      <alignment horizontal="center"/>
    </xf>
    <xf numFmtId="166" fontId="17" fillId="0" borderId="0" xfId="8" applyNumberFormat="1" applyFont="1" applyFill="1" applyBorder="1" applyAlignment="1"/>
    <xf numFmtId="0" fontId="18" fillId="0" borderId="0" xfId="8" applyNumberFormat="1" applyFont="1" applyFill="1" applyBorder="1" applyAlignment="1">
      <alignment horizontal="center"/>
    </xf>
    <xf numFmtId="0" fontId="19" fillId="0" borderId="0" xfId="8" applyNumberFormat="1" applyFont="1" applyFill="1" applyBorder="1" applyAlignment="1">
      <alignment horizontal="center"/>
    </xf>
    <xf numFmtId="37" fontId="20" fillId="0" borderId="0" xfId="0" applyNumberFormat="1" applyFont="1"/>
    <xf numFmtId="37" fontId="14" fillId="0" borderId="0" xfId="0" applyNumberFormat="1" applyFont="1"/>
    <xf numFmtId="37" fontId="16" fillId="0" borderId="0" xfId="0" applyNumberFormat="1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18" fillId="0" borderId="0" xfId="0" applyFont="1"/>
    <xf numFmtId="0" fontId="19" fillId="0" borderId="0" xfId="0" applyFont="1"/>
    <xf numFmtId="0" fontId="40" fillId="0" borderId="0" xfId="0" applyFont="1"/>
    <xf numFmtId="0" fontId="41" fillId="0" borderId="0" xfId="0" applyFont="1"/>
    <xf numFmtId="14" fontId="6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168" fontId="22" fillId="0" borderId="0" xfId="0" applyNumberFormat="1" applyFont="1" applyAlignment="1">
      <alignment horizontal="center"/>
    </xf>
    <xf numFmtId="0" fontId="42" fillId="0" borderId="0" xfId="0" applyFont="1"/>
    <xf numFmtId="0" fontId="25" fillId="0" borderId="0" xfId="0" applyFont="1" applyAlignment="1">
      <alignment horizontal="center"/>
    </xf>
    <xf numFmtId="0" fontId="43" fillId="0" borderId="0" xfId="0" applyFont="1"/>
    <xf numFmtId="164" fontId="8" fillId="3" borderId="0" xfId="0" applyNumberFormat="1" applyFont="1" applyFill="1"/>
    <xf numFmtId="37" fontId="8" fillId="3" borderId="0" xfId="0" applyNumberFormat="1" applyFont="1" applyFill="1"/>
    <xf numFmtId="0" fontId="44" fillId="0" borderId="0" xfId="0" applyFont="1"/>
    <xf numFmtId="0" fontId="45" fillId="0" borderId="0" xfId="0" applyFont="1" applyAlignment="1">
      <alignment horizontal="left"/>
    </xf>
    <xf numFmtId="0" fontId="45" fillId="0" borderId="0" xfId="2" applyFont="1" applyAlignment="1">
      <alignment horizontal="center"/>
    </xf>
    <xf numFmtId="0" fontId="45" fillId="0" borderId="0" xfId="2" applyFont="1"/>
    <xf numFmtId="164" fontId="8" fillId="3" borderId="2" xfId="0" applyNumberFormat="1" applyFont="1" applyFill="1" applyBorder="1"/>
    <xf numFmtId="164" fontId="31" fillId="3" borderId="0" xfId="0" applyNumberFormat="1" applyFont="1" applyFill="1"/>
    <xf numFmtId="0" fontId="8" fillId="3" borderId="0" xfId="0" applyFont="1" applyFill="1"/>
    <xf numFmtId="168" fontId="31" fillId="3" borderId="0" xfId="0" applyNumberFormat="1" applyFont="1" applyFill="1" applyAlignment="1">
      <alignment horizontal="center"/>
    </xf>
    <xf numFmtId="0" fontId="6" fillId="3" borderId="0" xfId="0" applyFont="1" applyFill="1"/>
    <xf numFmtId="166" fontId="8" fillId="3" borderId="0" xfId="0" applyNumberFormat="1" applyFont="1" applyFill="1" applyAlignment="1">
      <alignment horizontal="center"/>
    </xf>
    <xf numFmtId="0" fontId="31" fillId="0" borderId="0" xfId="8" applyNumberFormat="1" applyFont="1" applyFill="1" applyBorder="1" applyAlignment="1">
      <alignment horizontal="center"/>
    </xf>
    <xf numFmtId="0" fontId="31" fillId="0" borderId="0" xfId="8" applyNumberFormat="1" applyFont="1" applyFill="1" applyAlignment="1">
      <alignment horizontal="center"/>
    </xf>
    <xf numFmtId="0" fontId="0" fillId="3" borderId="0" xfId="0" applyFill="1"/>
    <xf numFmtId="0" fontId="31" fillId="3" borderId="0" xfId="0" applyFont="1" applyFill="1"/>
    <xf numFmtId="0" fontId="20" fillId="3" borderId="0" xfId="0" applyFont="1" applyFill="1"/>
    <xf numFmtId="0" fontId="25" fillId="3" borderId="0" xfId="0" applyFont="1" applyFill="1"/>
    <xf numFmtId="0" fontId="14" fillId="3" borderId="0" xfId="0" applyFont="1" applyFill="1"/>
    <xf numFmtId="0" fontId="16" fillId="3" borderId="0" xfId="0" applyFont="1" applyFill="1"/>
    <xf numFmtId="169" fontId="8" fillId="3" borderId="0" xfId="0" applyNumberFormat="1" applyFont="1" applyFill="1"/>
    <xf numFmtId="0" fontId="53" fillId="0" borderId="0" xfId="0" applyFont="1"/>
    <xf numFmtId="0" fontId="56" fillId="0" borderId="0" xfId="0" applyFont="1"/>
    <xf numFmtId="0" fontId="51" fillId="0" borderId="0" xfId="0" applyFont="1"/>
    <xf numFmtId="0" fontId="55" fillId="0" borderId="0" xfId="0" applyFont="1"/>
    <xf numFmtId="0" fontId="0" fillId="0" borderId="0" xfId="0" applyAlignment="1">
      <alignment horizontal="center"/>
    </xf>
    <xf numFmtId="0" fontId="13" fillId="3" borderId="0" xfId="0" applyFont="1" applyFill="1"/>
    <xf numFmtId="3" fontId="49" fillId="3" borderId="0" xfId="0" applyNumberFormat="1" applyFont="1" applyFill="1"/>
    <xf numFmtId="164" fontId="8" fillId="3" borderId="1" xfId="0" applyNumberFormat="1" applyFont="1" applyFill="1" applyBorder="1"/>
    <xf numFmtId="0" fontId="46" fillId="0" borderId="0" xfId="8" applyNumberFormat="1" applyFont="1" applyFill="1" applyBorder="1" applyAlignment="1">
      <alignment horizontal="center"/>
    </xf>
    <xf numFmtId="0" fontId="35" fillId="0" borderId="0" xfId="8" applyNumberFormat="1" applyFont="1" applyFill="1" applyBorder="1" applyAlignment="1">
      <alignment horizontal="center"/>
    </xf>
    <xf numFmtId="0" fontId="36" fillId="0" borderId="0" xfId="8" applyNumberFormat="1" applyFont="1" applyFill="1" applyBorder="1" applyAlignment="1">
      <alignment horizontal="center"/>
    </xf>
    <xf numFmtId="37" fontId="31" fillId="3" borderId="0" xfId="0" applyNumberFormat="1" applyFont="1" applyFill="1"/>
    <xf numFmtId="0" fontId="47" fillId="3" borderId="0" xfId="0" applyFont="1" applyFill="1"/>
    <xf numFmtId="0" fontId="63" fillId="0" borderId="0" xfId="0" applyFont="1"/>
    <xf numFmtId="0" fontId="60" fillId="3" borderId="0" xfId="0" applyFont="1" applyFill="1"/>
    <xf numFmtId="0" fontId="31" fillId="3" borderId="0" xfId="0" applyFont="1" applyFill="1" applyAlignment="1">
      <alignment vertical="center"/>
    </xf>
    <xf numFmtId="165" fontId="60" fillId="3" borderId="0" xfId="8" applyFont="1" applyFill="1"/>
    <xf numFmtId="170" fontId="6" fillId="0" borderId="0" xfId="11" applyNumberFormat="1" applyFont="1" applyFill="1" applyBorder="1" applyAlignment="1" applyProtection="1">
      <alignment horizontal="center"/>
    </xf>
    <xf numFmtId="164" fontId="6" fillId="0" borderId="0" xfId="8" applyNumberFormat="1" applyFont="1" applyFill="1" applyBorder="1" applyAlignment="1">
      <alignment horizontal="center"/>
    </xf>
    <xf numFmtId="37" fontId="8" fillId="0" borderId="0" xfId="11" applyNumberFormat="1" applyFont="1" applyFill="1" applyBorder="1" applyAlignment="1" applyProtection="1">
      <alignment horizontal="center"/>
    </xf>
    <xf numFmtId="170" fontId="8" fillId="0" borderId="0" xfId="11" applyNumberFormat="1" applyFont="1" applyFill="1" applyBorder="1" applyAlignment="1" applyProtection="1">
      <alignment horizontal="center"/>
    </xf>
    <xf numFmtId="172" fontId="8" fillId="0" borderId="0" xfId="11" applyNumberFormat="1" applyFont="1" applyFill="1" applyBorder="1" applyAlignment="1" applyProtection="1">
      <alignment horizontal="center" wrapText="1"/>
    </xf>
    <xf numFmtId="37" fontId="8" fillId="0" borderId="0" xfId="11" applyNumberFormat="1" applyFont="1" applyFill="1" applyBorder="1" applyProtection="1"/>
    <xf numFmtId="164" fontId="6" fillId="0" borderId="2" xfId="8" applyNumberFormat="1" applyFont="1" applyFill="1" applyBorder="1" applyAlignment="1">
      <alignment horizontal="center"/>
    </xf>
    <xf numFmtId="0" fontId="49" fillId="3" borderId="0" xfId="0" applyFont="1" applyFill="1"/>
    <xf numFmtId="0" fontId="8" fillId="3" borderId="0" xfId="0" applyFont="1" applyFill="1" applyAlignment="1">
      <alignment horizontal="left" vertical="center"/>
    </xf>
    <xf numFmtId="0" fontId="57" fillId="3" borderId="0" xfId="0" applyFont="1" applyFill="1" applyAlignment="1">
      <alignment vertical="center" wrapText="1"/>
    </xf>
    <xf numFmtId="41" fontId="57" fillId="3" borderId="0" xfId="0" applyNumberFormat="1" applyFont="1" applyFill="1" applyAlignment="1">
      <alignment horizontal="right" vertical="center" wrapText="1"/>
    </xf>
    <xf numFmtId="14" fontId="54" fillId="3" borderId="0" xfId="0" applyNumberFormat="1" applyFont="1" applyFill="1" applyAlignment="1">
      <alignment horizontal="center" vertical="center" wrapText="1"/>
    </xf>
    <xf numFmtId="37" fontId="21" fillId="0" borderId="0" xfId="0" applyNumberFormat="1" applyFont="1"/>
    <xf numFmtId="168" fontId="8" fillId="0" borderId="0" xfId="0" applyNumberFormat="1" applyFont="1" applyAlignment="1">
      <alignment horizontal="center"/>
    </xf>
    <xf numFmtId="167" fontId="8" fillId="0" borderId="0" xfId="0" applyNumberFormat="1" applyFont="1"/>
    <xf numFmtId="3" fontId="68" fillId="0" borderId="0" xfId="0" applyNumberFormat="1" applyFont="1"/>
    <xf numFmtId="39" fontId="8" fillId="0" borderId="0" xfId="0" applyNumberFormat="1" applyFont="1"/>
    <xf numFmtId="0" fontId="6" fillId="0" borderId="0" xfId="8" applyNumberFormat="1" applyFont="1" applyFill="1" applyBorder="1" applyAlignment="1">
      <alignment horizontal="center"/>
    </xf>
    <xf numFmtId="0" fontId="8" fillId="0" borderId="0" xfId="8" applyNumberFormat="1" applyFont="1" applyFill="1" applyBorder="1" applyAlignment="1">
      <alignment horizontal="center"/>
    </xf>
    <xf numFmtId="0" fontId="8" fillId="0" borderId="0" xfId="8" applyNumberFormat="1" applyFont="1" applyFill="1" applyAlignment="1">
      <alignment horizontal="center"/>
    </xf>
    <xf numFmtId="164" fontId="65" fillId="0" borderId="0" xfId="8" applyNumberFormat="1" applyFont="1" applyFill="1" applyBorder="1" applyAlignment="1">
      <alignment horizontal="center"/>
    </xf>
    <xf numFmtId="172" fontId="8" fillId="0" borderId="7" xfId="11" applyNumberFormat="1" applyFont="1" applyFill="1" applyBorder="1" applyAlignment="1" applyProtection="1">
      <alignment horizontal="center" wrapText="1"/>
    </xf>
    <xf numFmtId="164" fontId="71" fillId="0" borderId="0" xfId="8" applyNumberFormat="1" applyFont="1" applyFill="1" applyBorder="1" applyAlignment="1">
      <alignment horizontal="center"/>
    </xf>
    <xf numFmtId="14" fontId="58" fillId="3" borderId="8" xfId="0" applyNumberFormat="1" applyFont="1" applyFill="1" applyBorder="1" applyAlignment="1">
      <alignment horizontal="center" vertical="center"/>
    </xf>
    <xf numFmtId="0" fontId="57" fillId="3" borderId="0" xfId="0" applyFont="1" applyFill="1" applyAlignment="1">
      <alignment horizontal="right" vertical="center" wrapText="1"/>
    </xf>
    <xf numFmtId="0" fontId="57" fillId="3" borderId="0" xfId="0" applyFont="1" applyFill="1" applyAlignment="1">
      <alignment vertical="center"/>
    </xf>
    <xf numFmtId="14" fontId="58" fillId="3" borderId="0" xfId="0" applyNumberFormat="1" applyFont="1" applyFill="1" applyAlignment="1">
      <alignment horizontal="center" vertical="center" wrapText="1" readingOrder="1"/>
    </xf>
    <xf numFmtId="0" fontId="66" fillId="3" borderId="0" xfId="0" applyFont="1" applyFill="1" applyAlignment="1">
      <alignment horizontal="right" vertical="center"/>
    </xf>
    <xf numFmtId="3" fontId="70" fillId="3" borderId="0" xfId="0" applyNumberFormat="1" applyFont="1" applyFill="1" applyAlignment="1">
      <alignment horizontal="right" vertical="center" wrapText="1"/>
    </xf>
    <xf numFmtId="14" fontId="58" fillId="3" borderId="0" xfId="0" applyNumberFormat="1" applyFont="1" applyFill="1" applyAlignment="1">
      <alignment horizontal="center" vertical="center"/>
    </xf>
    <xf numFmtId="0" fontId="59" fillId="3" borderId="0" xfId="0" applyFont="1" applyFill="1" applyAlignment="1">
      <alignment vertical="center"/>
    </xf>
    <xf numFmtId="41" fontId="57" fillId="3" borderId="0" xfId="0" applyNumberFormat="1" applyFont="1" applyFill="1" applyAlignment="1">
      <alignment vertical="center"/>
    </xf>
    <xf numFmtId="166" fontId="0" fillId="3" borderId="0" xfId="8" applyNumberFormat="1" applyFont="1" applyFill="1"/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  <xf numFmtId="0" fontId="4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64" fontId="8" fillId="3" borderId="0" xfId="0" applyNumberFormat="1" applyFont="1" applyFill="1" applyAlignment="1">
      <alignment vertical="center"/>
    </xf>
    <xf numFmtId="3" fontId="8" fillId="3" borderId="0" xfId="0" applyNumberFormat="1" applyFont="1" applyFill="1" applyAlignment="1">
      <alignment horizontal="right" vertical="center" wrapText="1"/>
    </xf>
    <xf numFmtId="164" fontId="8" fillId="3" borderId="0" xfId="0" applyNumberFormat="1" applyFont="1" applyFill="1" applyAlignment="1">
      <alignment horizontal="right" vertical="center" wrapText="1"/>
    </xf>
    <xf numFmtId="14" fontId="6" fillId="3" borderId="0" xfId="0" applyNumberFormat="1" applyFont="1" applyFill="1" applyAlignment="1">
      <alignment horizontal="center" vertical="center"/>
    </xf>
    <xf numFmtId="17" fontId="8" fillId="3" borderId="0" xfId="0" applyNumberFormat="1" applyFont="1" applyFill="1"/>
    <xf numFmtId="166" fontId="49" fillId="3" borderId="0" xfId="0" applyNumberFormat="1" applyFont="1" applyFill="1" applyAlignment="1">
      <alignment horizontal="center"/>
    </xf>
    <xf numFmtId="166" fontId="8" fillId="3" borderId="3" xfId="0" applyNumberFormat="1" applyFont="1" applyFill="1" applyBorder="1" applyAlignment="1">
      <alignment horizontal="center"/>
    </xf>
    <xf numFmtId="166" fontId="8" fillId="3" borderId="2" xfId="0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64" fontId="63" fillId="3" borderId="0" xfId="0" applyNumberFormat="1" applyFont="1" applyFill="1"/>
    <xf numFmtId="166" fontId="0" fillId="0" borderId="0" xfId="8" applyNumberFormat="1" applyFont="1"/>
    <xf numFmtId="173" fontId="6" fillId="3" borderId="0" xfId="14" applyNumberFormat="1" applyFont="1" applyFill="1"/>
    <xf numFmtId="3" fontId="8" fillId="3" borderId="0" xfId="0" applyNumberFormat="1" applyFont="1" applyFill="1"/>
    <xf numFmtId="172" fontId="50" fillId="3" borderId="0" xfId="0" applyNumberFormat="1" applyFont="1" applyFill="1" applyAlignment="1">
      <alignment horizontal="center"/>
    </xf>
    <xf numFmtId="169" fontId="8" fillId="3" borderId="2" xfId="0" applyNumberFormat="1" applyFont="1" applyFill="1" applyBorder="1"/>
    <xf numFmtId="172" fontId="50" fillId="3" borderId="7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right" vertical="center" wrapText="1"/>
    </xf>
    <xf numFmtId="14" fontId="49" fillId="3" borderId="0" xfId="0" applyNumberFormat="1" applyFont="1" applyFill="1"/>
    <xf numFmtId="175" fontId="49" fillId="3" borderId="0" xfId="8" applyNumberFormat="1" applyFont="1" applyFill="1" applyBorder="1"/>
    <xf numFmtId="176" fontId="49" fillId="3" borderId="0" xfId="15" applyNumberFormat="1" applyFont="1" applyFill="1" applyBorder="1"/>
    <xf numFmtId="175" fontId="49" fillId="3" borderId="0" xfId="0" applyNumberFormat="1" applyFont="1" applyFill="1"/>
    <xf numFmtId="175" fontId="49" fillId="3" borderId="2" xfId="8" applyNumberFormat="1" applyFont="1" applyFill="1" applyBorder="1"/>
    <xf numFmtId="14" fontId="49" fillId="3" borderId="1" xfId="0" applyNumberFormat="1" applyFont="1" applyFill="1" applyBorder="1"/>
    <xf numFmtId="172" fontId="49" fillId="3" borderId="8" xfId="8" applyNumberFormat="1" applyFont="1" applyFill="1" applyBorder="1"/>
    <xf numFmtId="177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164" fontId="6" fillId="0" borderId="0" xfId="0" applyNumberFormat="1" applyFont="1"/>
    <xf numFmtId="0" fontId="8" fillId="3" borderId="0" xfId="0" applyFont="1" applyFill="1" applyAlignment="1">
      <alignment vertical="center"/>
    </xf>
    <xf numFmtId="14" fontId="6" fillId="3" borderId="8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right" vertical="center" wrapText="1"/>
    </xf>
    <xf numFmtId="164" fontId="8" fillId="3" borderId="8" xfId="0" applyNumberFormat="1" applyFont="1" applyFill="1" applyBorder="1" applyAlignment="1">
      <alignment horizontal="right" vertical="center" wrapText="1"/>
    </xf>
    <xf numFmtId="164" fontId="4" fillId="3" borderId="8" xfId="0" applyNumberFormat="1" applyFont="1" applyFill="1" applyBorder="1" applyAlignment="1">
      <alignment horizontal="right" vertical="center" wrapText="1"/>
    </xf>
    <xf numFmtId="0" fontId="72" fillId="3" borderId="0" xfId="0" applyFont="1" applyFill="1" applyAlignment="1">
      <alignment horizontal="right" vertical="center"/>
    </xf>
    <xf numFmtId="0" fontId="31" fillId="3" borderId="0" xfId="0" applyFont="1" applyFill="1" applyAlignment="1">
      <alignment horizontal="center" vertical="center" wrapText="1"/>
    </xf>
    <xf numFmtId="14" fontId="6" fillId="3" borderId="0" xfId="0" applyNumberFormat="1" applyFont="1" applyFill="1" applyAlignment="1">
      <alignment vertical="center" wrapText="1"/>
    </xf>
    <xf numFmtId="0" fontId="71" fillId="3" borderId="0" xfId="0" applyFont="1" applyFill="1" applyAlignment="1">
      <alignment horizontal="center" vertical="center" wrapText="1"/>
    </xf>
    <xf numFmtId="0" fontId="69" fillId="3" borderId="0" xfId="0" applyFont="1" applyFill="1" applyAlignment="1">
      <alignment horizontal="right" vertical="center" wrapText="1"/>
    </xf>
    <xf numFmtId="0" fontId="69" fillId="3" borderId="0" xfId="0" applyFont="1" applyFill="1" applyAlignment="1">
      <alignment horizontal="center" vertical="center" wrapText="1"/>
    </xf>
    <xf numFmtId="0" fontId="47" fillId="3" borderId="0" xfId="0" applyFont="1" applyFill="1" applyAlignment="1">
      <alignment vertical="center" wrapText="1"/>
    </xf>
    <xf numFmtId="164" fontId="6" fillId="3" borderId="9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6" fontId="49" fillId="3" borderId="0" xfId="0" applyNumberFormat="1" applyFont="1" applyFill="1"/>
    <xf numFmtId="164" fontId="8" fillId="3" borderId="0" xfId="14" applyNumberFormat="1" applyFont="1" applyFill="1"/>
    <xf numFmtId="164" fontId="8" fillId="4" borderId="0" xfId="0" applyNumberFormat="1" applyFont="1" applyFill="1" applyAlignment="1">
      <alignment horizontal="right" vertical="center" wrapText="1"/>
    </xf>
    <xf numFmtId="0" fontId="60" fillId="4" borderId="0" xfId="0" applyFont="1" applyFill="1"/>
    <xf numFmtId="166" fontId="4" fillId="0" borderId="10" xfId="8" applyNumberFormat="1" applyFont="1" applyFill="1" applyBorder="1"/>
    <xf numFmtId="0" fontId="4" fillId="0" borderId="10" xfId="0" applyFont="1" applyBorder="1"/>
    <xf numFmtId="3" fontId="49" fillId="4" borderId="0" xfId="0" applyNumberFormat="1" applyFont="1" applyFill="1"/>
    <xf numFmtId="0" fontId="49" fillId="4" borderId="0" xfId="0" applyFont="1" applyFill="1"/>
    <xf numFmtId="0" fontId="57" fillId="4" borderId="0" xfId="0" applyFont="1" applyFill="1" applyAlignment="1">
      <alignment horizontal="right" vertical="center" wrapText="1"/>
    </xf>
    <xf numFmtId="14" fontId="58" fillId="4" borderId="0" xfId="0" applyNumberFormat="1" applyFont="1" applyFill="1" applyAlignment="1">
      <alignment horizontal="center" vertical="center"/>
    </xf>
    <xf numFmtId="14" fontId="58" fillId="4" borderId="8" xfId="0" applyNumberFormat="1" applyFont="1" applyFill="1" applyBorder="1" applyAlignment="1">
      <alignment horizontal="center" vertical="center"/>
    </xf>
    <xf numFmtId="0" fontId="57" fillId="4" borderId="0" xfId="0" applyFont="1" applyFill="1" applyAlignment="1">
      <alignment vertical="center"/>
    </xf>
    <xf numFmtId="14" fontId="6" fillId="4" borderId="8" xfId="0" applyNumberFormat="1" applyFont="1" applyFill="1" applyBorder="1" applyAlignment="1">
      <alignment horizontal="center" vertical="center"/>
    </xf>
    <xf numFmtId="0" fontId="0" fillId="4" borderId="0" xfId="0" applyFill="1"/>
    <xf numFmtId="0" fontId="8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center" vertical="center" wrapText="1"/>
    </xf>
    <xf numFmtId="14" fontId="49" fillId="4" borderId="1" xfId="0" applyNumberFormat="1" applyFont="1" applyFill="1" applyBorder="1"/>
    <xf numFmtId="175" fontId="49" fillId="4" borderId="0" xfId="8" applyNumberFormat="1" applyFont="1" applyFill="1" applyBorder="1"/>
    <xf numFmtId="172" fontId="49" fillId="4" borderId="8" xfId="8" applyNumberFormat="1" applyFont="1" applyFill="1" applyBorder="1"/>
    <xf numFmtId="164" fontId="49" fillId="4" borderId="2" xfId="8" applyNumberFormat="1" applyFont="1" applyFill="1" applyBorder="1"/>
    <xf numFmtId="175" fontId="49" fillId="4" borderId="0" xfId="0" applyNumberFormat="1" applyFont="1" applyFill="1"/>
    <xf numFmtId="177" fontId="0" fillId="4" borderId="0" xfId="0" applyNumberFormat="1" applyFill="1"/>
    <xf numFmtId="164" fontId="8" fillId="4" borderId="8" xfId="0" applyNumberFormat="1" applyFont="1" applyFill="1" applyBorder="1" applyAlignment="1">
      <alignment horizontal="right" vertical="center" wrapText="1"/>
    </xf>
    <xf numFmtId="164" fontId="6" fillId="4" borderId="9" xfId="0" applyNumberFormat="1" applyFont="1" applyFill="1" applyBorder="1" applyAlignment="1">
      <alignment horizontal="right" vertical="center" wrapText="1"/>
    </xf>
    <xf numFmtId="0" fontId="8" fillId="4" borderId="0" xfId="0" applyFont="1" applyFill="1" applyAlignment="1">
      <alignment vertical="center"/>
    </xf>
    <xf numFmtId="0" fontId="73" fillId="4" borderId="0" xfId="0" applyFont="1" applyFill="1" applyAlignment="1">
      <alignment horizontal="justify" vertical="center"/>
    </xf>
    <xf numFmtId="164" fontId="8" fillId="4" borderId="0" xfId="0" applyNumberFormat="1" applyFont="1" applyFill="1" applyAlignment="1">
      <alignment vertical="center"/>
    </xf>
    <xf numFmtId="17" fontId="31" fillId="3" borderId="0" xfId="0" applyNumberFormat="1" applyFont="1" applyFill="1"/>
    <xf numFmtId="164" fontId="6" fillId="0" borderId="6" xfId="8" applyNumberFormat="1" applyFont="1" applyFill="1" applyBorder="1" applyAlignment="1">
      <alignment horizontal="center"/>
    </xf>
    <xf numFmtId="166" fontId="6" fillId="0" borderId="0" xfId="8" applyNumberFormat="1" applyFont="1" applyFill="1" applyBorder="1" applyAlignment="1">
      <alignment horizontal="center"/>
    </xf>
    <xf numFmtId="165" fontId="31" fillId="0" borderId="0" xfId="8" applyFont="1" applyFill="1" applyBorder="1"/>
    <xf numFmtId="166" fontId="47" fillId="0" borderId="0" xfId="8" applyNumberFormat="1" applyFont="1" applyFill="1" applyBorder="1" applyAlignment="1">
      <alignment horizontal="center"/>
    </xf>
    <xf numFmtId="37" fontId="64" fillId="0" borderId="0" xfId="11" applyNumberFormat="1" applyFont="1" applyFill="1" applyBorder="1" applyAlignment="1" applyProtection="1">
      <alignment horizontal="center"/>
    </xf>
    <xf numFmtId="165" fontId="60" fillId="0" borderId="0" xfId="8" applyFont="1" applyFill="1"/>
    <xf numFmtId="173" fontId="6" fillId="0" borderId="6" xfId="0" applyNumberFormat="1" applyFont="1" applyBorder="1"/>
    <xf numFmtId="164" fontId="8" fillId="0" borderId="0" xfId="8" applyNumberFormat="1" applyFont="1" applyFill="1" applyBorder="1"/>
    <xf numFmtId="0" fontId="25" fillId="0" borderId="0" xfId="8" applyNumberFormat="1" applyFont="1" applyFill="1" applyBorder="1" applyAlignment="1">
      <alignment horizontal="center"/>
    </xf>
    <xf numFmtId="4" fontId="0" fillId="0" borderId="0" xfId="0" applyNumberFormat="1"/>
    <xf numFmtId="0" fontId="63" fillId="3" borderId="0" xfId="0" applyFont="1" applyFill="1"/>
    <xf numFmtId="37" fontId="34" fillId="3" borderId="0" xfId="0" applyNumberFormat="1" applyFont="1" applyFill="1"/>
    <xf numFmtId="37" fontId="35" fillId="3" borderId="0" xfId="0" applyNumberFormat="1" applyFont="1" applyFill="1"/>
    <xf numFmtId="37" fontId="48" fillId="3" borderId="0" xfId="0" applyNumberFormat="1" applyFont="1" applyFill="1"/>
    <xf numFmtId="37" fontId="36" fillId="3" borderId="0" xfId="0" applyNumberFormat="1" applyFont="1" applyFill="1"/>
    <xf numFmtId="167" fontId="31" fillId="3" borderId="0" xfId="0" applyNumberFormat="1" applyFont="1" applyFill="1"/>
    <xf numFmtId="164" fontId="47" fillId="3" borderId="0" xfId="0" applyNumberFormat="1" applyFont="1" applyFill="1"/>
    <xf numFmtId="39" fontId="31" fillId="3" borderId="0" xfId="0" applyNumberFormat="1" applyFont="1" applyFill="1"/>
    <xf numFmtId="165" fontId="0" fillId="0" borderId="0" xfId="8" applyFont="1"/>
    <xf numFmtId="165" fontId="8" fillId="0" borderId="0" xfId="8" applyFont="1" applyFill="1" applyBorder="1"/>
    <xf numFmtId="165" fontId="8" fillId="0" borderId="0" xfId="8" applyFont="1" applyFill="1"/>
    <xf numFmtId="166" fontId="31" fillId="0" borderId="0" xfId="8" applyNumberFormat="1" applyFont="1" applyFill="1" applyAlignment="1">
      <alignment horizontal="right"/>
    </xf>
    <xf numFmtId="3" fontId="77" fillId="3" borderId="0" xfId="0" applyNumberFormat="1" applyFont="1" applyFill="1"/>
    <xf numFmtId="173" fontId="6" fillId="3" borderId="0" xfId="0" applyNumberFormat="1" applyFont="1" applyFill="1"/>
    <xf numFmtId="173" fontId="6" fillId="0" borderId="0" xfId="0" applyNumberFormat="1" applyFont="1"/>
    <xf numFmtId="164" fontId="8" fillId="0" borderId="0" xfId="8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25" fillId="6" borderId="0" xfId="0" applyFont="1" applyFill="1"/>
    <xf numFmtId="164" fontId="8" fillId="3" borderId="0" xfId="8" applyNumberFormat="1" applyFont="1" applyFill="1"/>
    <xf numFmtId="173" fontId="6" fillId="3" borderId="6" xfId="0" applyNumberFormat="1" applyFont="1" applyFill="1" applyBorder="1"/>
    <xf numFmtId="165" fontId="12" fillId="0" borderId="0" xfId="8" applyFont="1" applyFill="1"/>
    <xf numFmtId="165" fontId="4" fillId="0" borderId="0" xfId="8" applyFont="1" applyFill="1"/>
    <xf numFmtId="165" fontId="15" fillId="0" borderId="0" xfId="8" applyFont="1" applyFill="1"/>
    <xf numFmtId="165" fontId="17" fillId="0" borderId="0" xfId="8" applyFont="1" applyFill="1"/>
    <xf numFmtId="165" fontId="4" fillId="0" borderId="0" xfId="8" applyFont="1" applyFill="1" applyBorder="1" applyAlignment="1">
      <alignment horizontal="center"/>
    </xf>
    <xf numFmtId="165" fontId="4" fillId="0" borderId="0" xfId="8" applyFont="1" applyFill="1" applyAlignment="1">
      <alignment horizontal="center"/>
    </xf>
    <xf numFmtId="165" fontId="4" fillId="0" borderId="0" xfId="8" applyFont="1" applyFill="1" applyBorder="1"/>
    <xf numFmtId="164" fontId="31" fillId="0" borderId="3" xfId="0" applyNumberFormat="1" applyFont="1" applyBorder="1"/>
    <xf numFmtId="164" fontId="31" fillId="0" borderId="1" xfId="0" applyNumberFormat="1" applyFont="1" applyBorder="1"/>
    <xf numFmtId="169" fontId="8" fillId="0" borderId="2" xfId="0" applyNumberFormat="1" applyFont="1" applyBorder="1"/>
    <xf numFmtId="0" fontId="6" fillId="0" borderId="0" xfId="0" applyFont="1" applyAlignment="1">
      <alignment horizontal="center"/>
    </xf>
    <xf numFmtId="164" fontId="31" fillId="0" borderId="0" xfId="8" applyNumberFormat="1" applyFont="1" applyFill="1" applyBorder="1" applyAlignment="1">
      <alignment horizontal="center"/>
    </xf>
    <xf numFmtId="166" fontId="8" fillId="0" borderId="0" xfId="8" applyNumberFormat="1" applyFont="1" applyFill="1" applyBorder="1" applyAlignment="1">
      <alignment horizontal="right" wrapText="1"/>
    </xf>
    <xf numFmtId="164" fontId="8" fillId="3" borderId="0" xfId="8" applyNumberFormat="1" applyFont="1" applyFill="1" applyBorder="1"/>
    <xf numFmtId="164" fontId="31" fillId="3" borderId="3" xfId="0" applyNumberFormat="1" applyFont="1" applyFill="1" applyBorder="1"/>
    <xf numFmtId="164" fontId="31" fillId="3" borderId="1" xfId="0" applyNumberFormat="1" applyFont="1" applyFill="1" applyBorder="1"/>
    <xf numFmtId="0" fontId="34" fillId="3" borderId="0" xfId="0" applyFont="1" applyFill="1"/>
    <xf numFmtId="0" fontId="35" fillId="3" borderId="0" xfId="0" applyFont="1" applyFill="1"/>
    <xf numFmtId="0" fontId="32" fillId="3" borderId="0" xfId="0" applyFont="1" applyFill="1"/>
    <xf numFmtId="0" fontId="36" fillId="3" borderId="0" xfId="0" applyFont="1" applyFill="1"/>
    <xf numFmtId="166" fontId="31" fillId="3" borderId="0" xfId="0" applyNumberFormat="1" applyFont="1" applyFill="1" applyAlignment="1">
      <alignment horizontal="center"/>
    </xf>
    <xf numFmtId="166" fontId="31" fillId="3" borderId="3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0" fontId="54" fillId="3" borderId="0" xfId="0" applyFont="1" applyFill="1" applyAlignment="1">
      <alignment horizontal="right" vertical="center" wrapText="1"/>
    </xf>
    <xf numFmtId="0" fontId="54" fillId="3" borderId="0" xfId="0" applyFont="1" applyFill="1" applyAlignment="1">
      <alignment horizontal="right" wrapText="1"/>
    </xf>
    <xf numFmtId="0" fontId="25" fillId="3" borderId="0" xfId="0" applyFont="1" applyFill="1" applyAlignment="1">
      <alignment horizontal="right"/>
    </xf>
    <xf numFmtId="9" fontId="8" fillId="0" borderId="0" xfId="15" applyFont="1"/>
    <xf numFmtId="3" fontId="78" fillId="7" borderId="0" xfId="0" applyNumberFormat="1" applyFont="1" applyFill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12" fillId="0" borderId="0" xfId="0" applyFont="1"/>
    <xf numFmtId="0" fontId="4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7" fillId="0" borderId="0" xfId="0" applyFont="1"/>
    <xf numFmtId="3" fontId="8" fillId="0" borderId="0" xfId="0" applyNumberFormat="1" applyFont="1" applyAlignment="1">
      <alignment horizontal="right" vertical="center"/>
    </xf>
    <xf numFmtId="0" fontId="14" fillId="0" borderId="0" xfId="0" applyFont="1"/>
    <xf numFmtId="0" fontId="35" fillId="0" borderId="0" xfId="0" applyFont="1" applyAlignment="1">
      <alignment horizontal="center"/>
    </xf>
    <xf numFmtId="37" fontId="4" fillId="0" borderId="0" xfId="0" applyNumberFormat="1" applyFont="1"/>
    <xf numFmtId="0" fontId="40" fillId="0" borderId="0" xfId="0" applyFont="1" applyAlignment="1">
      <alignment horizontal="left"/>
    </xf>
    <xf numFmtId="37" fontId="17" fillId="0" borderId="0" xfId="0" applyNumberFormat="1" applyFont="1"/>
    <xf numFmtId="0" fontId="36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8" fontId="31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7" fontId="31" fillId="0" borderId="0" xfId="0" applyNumberFormat="1" applyFont="1"/>
    <xf numFmtId="164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50" fillId="0" borderId="1" xfId="0" applyNumberFormat="1" applyFont="1" applyBorder="1" applyAlignment="1">
      <alignment vertical="center"/>
    </xf>
    <xf numFmtId="170" fontId="50" fillId="0" borderId="1" xfId="0" applyNumberFormat="1" applyFont="1" applyBorder="1" applyAlignment="1">
      <alignment vertical="center"/>
    </xf>
    <xf numFmtId="166" fontId="8" fillId="0" borderId="1" xfId="8" applyNumberFormat="1" applyFont="1" applyFill="1" applyBorder="1"/>
    <xf numFmtId="0" fontId="76" fillId="0" borderId="0" xfId="0" applyFont="1"/>
    <xf numFmtId="164" fontId="4" fillId="0" borderId="13" xfId="0" applyNumberFormat="1" applyFont="1" applyBorder="1"/>
    <xf numFmtId="170" fontId="5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170" fontId="8" fillId="0" borderId="0" xfId="0" applyNumberFormat="1" applyFont="1"/>
    <xf numFmtId="0" fontId="26" fillId="0" borderId="0" xfId="0" applyFont="1"/>
    <xf numFmtId="41" fontId="31" fillId="0" borderId="0" xfId="0" applyNumberFormat="1" applyFont="1"/>
    <xf numFmtId="41" fontId="4" fillId="0" borderId="0" xfId="0" applyNumberFormat="1" applyFont="1"/>
    <xf numFmtId="0" fontId="4" fillId="0" borderId="0" xfId="0" applyFont="1" applyAlignment="1">
      <alignment horizontal="left" indent="2"/>
    </xf>
    <xf numFmtId="165" fontId="4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5" fontId="20" fillId="0" borderId="0" xfId="0" applyNumberFormat="1" applyFont="1"/>
    <xf numFmtId="165" fontId="20" fillId="0" borderId="0" xfId="8" applyFont="1" applyFill="1" applyBorder="1"/>
    <xf numFmtId="165" fontId="8" fillId="0" borderId="0" xfId="0" applyNumberFormat="1" applyFont="1"/>
    <xf numFmtId="0" fontId="14" fillId="0" borderId="0" xfId="0" applyFont="1" applyAlignment="1">
      <alignment horizontal="center"/>
    </xf>
    <xf numFmtId="165" fontId="14" fillId="0" borderId="0" xfId="0" applyNumberFormat="1" applyFont="1"/>
    <xf numFmtId="165" fontId="14" fillId="0" borderId="0" xfId="8" applyFont="1" applyFill="1" applyBorder="1"/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0" xfId="0" applyNumberFormat="1" applyFont="1"/>
    <xf numFmtId="165" fontId="21" fillId="0" borderId="0" xfId="8" applyFont="1" applyFill="1" applyBorder="1"/>
    <xf numFmtId="0" fontId="16" fillId="0" borderId="0" xfId="0" applyFont="1" applyAlignment="1">
      <alignment horizontal="center"/>
    </xf>
    <xf numFmtId="165" fontId="16" fillId="0" borderId="0" xfId="0" applyNumberFormat="1" applyFont="1"/>
    <xf numFmtId="165" fontId="16" fillId="0" borderId="0" xfId="8" applyFont="1" applyFill="1" applyBorder="1"/>
    <xf numFmtId="166" fontId="9" fillId="0" borderId="1" xfId="8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66" fontId="6" fillId="0" borderId="1" xfId="8" applyNumberFormat="1" applyFont="1" applyFill="1" applyBorder="1" applyAlignment="1">
      <alignment horizontal="center" vertical="center" wrapText="1"/>
    </xf>
    <xf numFmtId="166" fontId="9" fillId="0" borderId="0" xfId="8" applyNumberFormat="1" applyFont="1" applyFill="1" applyBorder="1" applyAlignment="1">
      <alignment horizontal="right" wrapText="1"/>
    </xf>
    <xf numFmtId="0" fontId="8" fillId="0" borderId="0" xfId="13" applyFont="1"/>
    <xf numFmtId="172" fontId="64" fillId="0" borderId="0" xfId="11" applyNumberFormat="1" applyFont="1" applyFill="1" applyBorder="1" applyAlignment="1" applyProtection="1">
      <alignment horizontal="center" wrapText="1"/>
    </xf>
    <xf numFmtId="49" fontId="61" fillId="0" borderId="0" xfId="13" applyNumberFormat="1" applyFont="1" applyAlignment="1">
      <alignment horizontal="center"/>
    </xf>
    <xf numFmtId="0" fontId="62" fillId="0" borderId="0" xfId="13" applyFont="1"/>
    <xf numFmtId="0" fontId="64" fillId="0" borderId="0" xfId="13" applyFont="1"/>
    <xf numFmtId="37" fontId="8" fillId="0" borderId="0" xfId="8" applyNumberFormat="1" applyFont="1" applyFill="1" applyBorder="1" applyAlignment="1">
      <alignment horizontal="center"/>
    </xf>
    <xf numFmtId="37" fontId="8" fillId="0" borderId="0" xfId="8" applyNumberFormat="1" applyFont="1" applyFill="1" applyBorder="1" applyAlignment="1"/>
    <xf numFmtId="0" fontId="47" fillId="0" borderId="0" xfId="0" applyFont="1"/>
    <xf numFmtId="170" fontId="31" fillId="0" borderId="0" xfId="11" applyNumberFormat="1" applyFont="1" applyFill="1" applyBorder="1" applyAlignment="1" applyProtection="1">
      <alignment horizontal="center"/>
    </xf>
    <xf numFmtId="172" fontId="8" fillId="0" borderId="0" xfId="11" applyNumberFormat="1" applyFont="1" applyFill="1" applyBorder="1" applyAlignment="1" applyProtection="1">
      <alignment horizontal="right" wrapText="1"/>
    </xf>
    <xf numFmtId="172" fontId="6" fillId="0" borderId="0" xfId="11" applyNumberFormat="1" applyFont="1" applyFill="1" applyBorder="1" applyAlignment="1" applyProtection="1">
      <alignment horizontal="center" wrapText="1"/>
    </xf>
    <xf numFmtId="172" fontId="47" fillId="0" borderId="0" xfId="11" applyNumberFormat="1" applyFont="1" applyFill="1" applyBorder="1" applyAlignment="1" applyProtection="1">
      <alignment horizontal="center" wrapText="1"/>
    </xf>
    <xf numFmtId="172" fontId="31" fillId="0" borderId="0" xfId="11" applyNumberFormat="1" applyFont="1" applyFill="1" applyBorder="1" applyAlignment="1" applyProtection="1">
      <alignment horizontal="center" wrapText="1"/>
    </xf>
    <xf numFmtId="170" fontId="31" fillId="0" borderId="0" xfId="11" applyNumberFormat="1" applyFont="1" applyFill="1" applyBorder="1" applyAlignment="1" applyProtection="1">
      <alignment horizontal="right"/>
    </xf>
    <xf numFmtId="170" fontId="8" fillId="0" borderId="0" xfId="11" applyNumberFormat="1" applyFont="1" applyFill="1" applyBorder="1" applyAlignment="1" applyProtection="1">
      <alignment horizontal="right"/>
    </xf>
    <xf numFmtId="172" fontId="31" fillId="0" borderId="0" xfId="11" applyNumberFormat="1" applyFont="1" applyFill="1" applyBorder="1" applyAlignment="1" applyProtection="1">
      <alignment horizontal="right" wrapText="1"/>
    </xf>
    <xf numFmtId="37" fontId="25" fillId="0" borderId="0" xfId="8" applyNumberFormat="1" applyFont="1" applyFill="1" applyBorder="1" applyAlignment="1">
      <alignment horizontal="center"/>
    </xf>
    <xf numFmtId="37" fontId="25" fillId="0" borderId="0" xfId="8" applyNumberFormat="1" applyFont="1" applyFill="1" applyBorder="1" applyAlignment="1"/>
    <xf numFmtId="49" fontId="31" fillId="0" borderId="0" xfId="0" applyNumberFormat="1" applyFont="1" applyAlignment="1">
      <alignment horizontal="center"/>
    </xf>
    <xf numFmtId="164" fontId="30" fillId="0" borderId="0" xfId="8" applyNumberFormat="1" applyFont="1" applyFill="1" applyBorder="1" applyAlignment="1">
      <alignment horizontal="center"/>
    </xf>
    <xf numFmtId="164" fontId="47" fillId="0" borderId="0" xfId="8" applyNumberFormat="1" applyFont="1" applyFill="1" applyBorder="1" applyAlignment="1">
      <alignment horizontal="center"/>
    </xf>
    <xf numFmtId="0" fontId="8" fillId="0" borderId="0" xfId="8" applyNumberFormat="1" applyFont="1" applyFill="1" applyBorder="1" applyAlignment="1"/>
    <xf numFmtId="164" fontId="8" fillId="0" borderId="0" xfId="8" applyNumberFormat="1" applyFont="1" applyFill="1" applyBorder="1" applyAlignment="1">
      <alignment horizontal="right"/>
    </xf>
    <xf numFmtId="38" fontId="25" fillId="0" borderId="0" xfId="2" applyNumberFormat="1" applyFont="1"/>
    <xf numFmtId="164" fontId="30" fillId="0" borderId="0" xfId="8" applyNumberFormat="1" applyFont="1" applyFill="1" applyBorder="1" applyAlignment="1"/>
    <xf numFmtId="164" fontId="47" fillId="0" borderId="0" xfId="8" applyNumberFormat="1" applyFont="1" applyFill="1" applyBorder="1" applyAlignment="1"/>
    <xf numFmtId="164" fontId="65" fillId="0" borderId="0" xfId="8" applyNumberFormat="1" applyFont="1" applyFill="1" applyBorder="1" applyAlignment="1"/>
    <xf numFmtId="165" fontId="31" fillId="0" borderId="0" xfId="0" applyNumberFormat="1" applyFont="1"/>
    <xf numFmtId="0" fontId="6" fillId="0" borderId="0" xfId="8" applyNumberFormat="1" applyFont="1" applyFill="1" applyBorder="1" applyAlignment="1"/>
    <xf numFmtId="164" fontId="6" fillId="0" borderId="0" xfId="8" applyNumberFormat="1" applyFont="1" applyFill="1" applyBorder="1" applyAlignment="1"/>
    <xf numFmtId="49" fontId="8" fillId="0" borderId="0" xfId="0" applyNumberFormat="1" applyFont="1" applyAlignment="1">
      <alignment horizontal="center"/>
    </xf>
    <xf numFmtId="9" fontId="8" fillId="0" borderId="0" xfId="15" applyFont="1" applyFill="1"/>
    <xf numFmtId="37" fontId="6" fillId="0" borderId="0" xfId="8" applyNumberFormat="1" applyFont="1" applyFill="1" applyBorder="1" applyAlignment="1"/>
    <xf numFmtId="165" fontId="6" fillId="0" borderId="0" xfId="8" applyFont="1" applyFill="1" applyBorder="1" applyAlignment="1"/>
    <xf numFmtId="37" fontId="30" fillId="0" borderId="0" xfId="8" applyNumberFormat="1" applyFont="1" applyFill="1" applyBorder="1" applyAlignment="1"/>
    <xf numFmtId="0" fontId="30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9" fillId="0" borderId="0" xfId="8" applyFont="1" applyFill="1" applyBorder="1" applyAlignment="1">
      <alignment wrapText="1"/>
    </xf>
    <xf numFmtId="0" fontId="4" fillId="0" borderId="0" xfId="0" applyFont="1" applyAlignment="1">
      <alignment wrapText="1"/>
    </xf>
    <xf numFmtId="39" fontId="11" fillId="0" borderId="0" xfId="0" applyNumberFormat="1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49" fillId="0" borderId="0" xfId="0" applyFont="1"/>
    <xf numFmtId="37" fontId="13" fillId="0" borderId="0" xfId="0" applyNumberFormat="1" applyFont="1"/>
    <xf numFmtId="17" fontId="8" fillId="0" borderId="0" xfId="0" applyNumberFormat="1" applyFont="1"/>
    <xf numFmtId="17" fontId="31" fillId="0" borderId="0" xfId="0" applyNumberFormat="1" applyFont="1"/>
    <xf numFmtId="0" fontId="25" fillId="0" borderId="0" xfId="0" applyFont="1" applyAlignment="1">
      <alignment horizontal="right"/>
    </xf>
    <xf numFmtId="37" fontId="6" fillId="0" borderId="0" xfId="2" applyNumberFormat="1" applyFont="1"/>
    <xf numFmtId="0" fontId="67" fillId="0" borderId="0" xfId="0" applyFont="1"/>
    <xf numFmtId="164" fontId="6" fillId="0" borderId="3" xfId="0" applyNumberFormat="1" applyFont="1" applyBorder="1"/>
    <xf numFmtId="164" fontId="6" fillId="0" borderId="2" xfId="0" applyNumberFormat="1" applyFont="1" applyBorder="1"/>
    <xf numFmtId="165" fontId="31" fillId="0" borderId="0" xfId="8" applyFont="1" applyFill="1"/>
    <xf numFmtId="164" fontId="8" fillId="0" borderId="3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0" xfId="8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170" fontId="50" fillId="0" borderId="3" xfId="0" applyNumberFormat="1" applyFont="1" applyBorder="1" applyAlignment="1">
      <alignment horizontal="center" vertical="center"/>
    </xf>
    <xf numFmtId="170" fontId="50" fillId="0" borderId="7" xfId="0" applyNumberFormat="1" applyFont="1" applyBorder="1" applyAlignment="1">
      <alignment horizontal="center" vertical="center"/>
    </xf>
    <xf numFmtId="166" fontId="27" fillId="5" borderId="11" xfId="8" applyNumberFormat="1" applyFont="1" applyFill="1" applyBorder="1" applyAlignment="1">
      <alignment horizontal="center"/>
    </xf>
    <xf numFmtId="166" fontId="27" fillId="5" borderId="12" xfId="8" applyNumberFormat="1" applyFont="1" applyFill="1" applyBorder="1" applyAlignment="1">
      <alignment horizontal="center"/>
    </xf>
    <xf numFmtId="166" fontId="9" fillId="0" borderId="0" xfId="8" applyNumberFormat="1" applyFont="1" applyFill="1" applyBorder="1" applyAlignment="1">
      <alignment horizontal="center" vertical="center" wrapText="1"/>
    </xf>
    <xf numFmtId="166" fontId="9" fillId="0" borderId="1" xfId="8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3" borderId="0" xfId="0" applyFont="1" applyFill="1" applyAlignment="1">
      <alignment horizontal="right" wrapText="1"/>
    </xf>
    <xf numFmtId="164" fontId="6" fillId="3" borderId="0" xfId="0" applyNumberFormat="1" applyFont="1" applyFill="1" applyAlignment="1">
      <alignment horizontal="center" vertical="center" wrapText="1"/>
    </xf>
    <xf numFmtId="164" fontId="8" fillId="3" borderId="0" xfId="0" applyNumberFormat="1" applyFont="1" applyFill="1" applyAlignment="1">
      <alignment horizontal="right" vertical="center" wrapText="1"/>
    </xf>
    <xf numFmtId="0" fontId="24" fillId="0" borderId="0" xfId="0" applyFont="1" applyAlignment="1">
      <alignment horizontal="center"/>
    </xf>
  </cellXfs>
  <cellStyles count="19">
    <cellStyle name="Excel Built-in Comma 1" xfId="14"/>
    <cellStyle name="Normal" xfId="0" builtinId="0"/>
    <cellStyle name="Normal 184 2" xfId="1"/>
    <cellStyle name="Normal 2" xfId="2"/>
    <cellStyle name="Normal 3" xfId="3"/>
    <cellStyle name="Normal 4" xfId="4"/>
    <cellStyle name="Normal 5" xfId="5"/>
    <cellStyle name="Normal 6" xfId="13"/>
    <cellStyle name="Nota 2" xfId="6"/>
    <cellStyle name="Porcentagem" xfId="15" builtinId="5"/>
    <cellStyle name="Porcentagem 2" xfId="7"/>
    <cellStyle name="Separador de milhares 2" xfId="9"/>
    <cellStyle name="Separador de milhares 2 2" xfId="17"/>
    <cellStyle name="Separador de milhares 3" xfId="12"/>
    <cellStyle name="Separador de milhares 3 2" xfId="18"/>
    <cellStyle name="Total" xfId="10" builtinId="25" customBuiltin="1"/>
    <cellStyle name="Vírgula" xfId="8" builtinId="3"/>
    <cellStyle name="Vírgula 2" xfId="11"/>
    <cellStyle name="Vírgula 3" xfId="16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3"/>
    <pageSetUpPr fitToPage="1"/>
  </sheetPr>
  <dimension ref="B2:U154"/>
  <sheetViews>
    <sheetView showGridLines="0" tabSelected="1" view="pageBreakPreview" zoomScale="115" zoomScaleNormal="115" zoomScaleSheetLayoutView="115" workbookViewId="0"/>
  </sheetViews>
  <sheetFormatPr defaultColWidth="9.140625" defaultRowHeight="15" x14ac:dyDescent="0.25"/>
  <cols>
    <col min="1" max="1" width="2.140625" style="14" customWidth="1"/>
    <col min="2" max="4" width="1.85546875" style="14" customWidth="1"/>
    <col min="5" max="5" width="32" style="14" customWidth="1"/>
    <col min="6" max="6" width="5.85546875" style="83" customWidth="1"/>
    <col min="7" max="7" width="1.85546875" style="15" customWidth="1"/>
    <col min="8" max="8" width="16.42578125" style="14" bestFit="1" customWidth="1"/>
    <col min="9" max="9" width="1.85546875" style="14" customWidth="1"/>
    <col min="10" max="10" width="15.85546875" style="14" bestFit="1" customWidth="1"/>
    <col min="11" max="11" width="3" style="14" customWidth="1"/>
    <col min="12" max="12" width="1.85546875" style="14" customWidth="1"/>
    <col min="13" max="13" width="45.28515625" style="14" customWidth="1"/>
    <col min="14" max="14" width="5.85546875" style="277" customWidth="1"/>
    <col min="15" max="15" width="1.85546875" style="14" customWidth="1"/>
    <col min="16" max="16" width="16.85546875" style="14" bestFit="1" customWidth="1"/>
    <col min="17" max="17" width="2.42578125" style="14" customWidth="1"/>
    <col min="18" max="18" width="16.85546875" style="14" bestFit="1" customWidth="1"/>
    <col min="19" max="19" width="10" style="14" customWidth="1"/>
    <col min="20" max="20" width="18.140625" style="247" bestFit="1" customWidth="1"/>
    <col min="21" max="21" width="12.42578125" style="14" bestFit="1" customWidth="1"/>
    <col min="22" max="16384" width="9.140625" style="14"/>
  </cols>
  <sheetData>
    <row r="2" spans="2:21" s="279" customFormat="1" ht="23.25" x14ac:dyDescent="0.35">
      <c r="B2" s="278" t="s">
        <v>34</v>
      </c>
      <c r="F2" s="100"/>
      <c r="G2" s="42"/>
      <c r="N2" s="280"/>
      <c r="T2" s="246"/>
    </row>
    <row r="3" spans="2:21" ht="14.25" customHeight="1" x14ac:dyDescent="0.25">
      <c r="B3" s="281"/>
      <c r="C3" s="282"/>
      <c r="D3" s="282"/>
      <c r="E3" s="282"/>
      <c r="I3" s="16"/>
      <c r="Q3" s="283"/>
    </row>
    <row r="4" spans="2:21" s="45" customFormat="1" ht="18.75" x14ac:dyDescent="0.3">
      <c r="B4" s="58" t="s">
        <v>250</v>
      </c>
      <c r="C4" s="284"/>
      <c r="D4" s="284"/>
      <c r="E4" s="284"/>
      <c r="F4" s="101"/>
      <c r="G4" s="47"/>
      <c r="N4" s="285"/>
      <c r="T4" s="248"/>
    </row>
    <row r="5" spans="2:21" ht="14.25" customHeight="1" x14ac:dyDescent="0.25">
      <c r="B5" s="281"/>
      <c r="C5" s="13"/>
      <c r="D5" s="13"/>
      <c r="E5" s="13"/>
      <c r="H5" s="286"/>
      <c r="I5" s="286"/>
      <c r="J5" s="286"/>
      <c r="K5" s="286"/>
    </row>
    <row r="6" spans="2:21" s="49" customFormat="1" ht="14.25" customHeight="1" x14ac:dyDescent="0.25">
      <c r="B6" s="287" t="s">
        <v>40</v>
      </c>
      <c r="C6" s="48"/>
      <c r="D6" s="48"/>
      <c r="E6" s="48"/>
      <c r="F6" s="102"/>
      <c r="G6" s="51"/>
      <c r="H6" s="288"/>
      <c r="I6" s="288"/>
      <c r="J6" s="288"/>
      <c r="K6" s="288"/>
      <c r="N6" s="289"/>
      <c r="T6" s="249"/>
    </row>
    <row r="7" spans="2:21" ht="14.25" customHeight="1" x14ac:dyDescent="0.25">
      <c r="B7" s="290"/>
      <c r="C7" s="13"/>
      <c r="D7" s="13"/>
      <c r="E7" s="13"/>
      <c r="H7" s="286"/>
      <c r="I7" s="286"/>
      <c r="J7" s="286"/>
      <c r="K7" s="286"/>
    </row>
    <row r="8" spans="2:21" ht="14.25" customHeight="1" x14ac:dyDescent="0.25">
      <c r="B8" s="13"/>
      <c r="C8" s="13"/>
      <c r="D8" s="13"/>
      <c r="E8" s="13"/>
      <c r="H8" s="286"/>
      <c r="I8" s="286"/>
      <c r="J8" s="286"/>
      <c r="K8" s="286"/>
    </row>
    <row r="9" spans="2:21" s="292" customFormat="1" ht="14.25" customHeight="1" x14ac:dyDescent="0.25">
      <c r="B9" s="39" t="s">
        <v>27</v>
      </c>
      <c r="C9" s="39"/>
      <c r="D9" s="39"/>
      <c r="E9" s="39"/>
      <c r="F9" s="126" t="s">
        <v>58</v>
      </c>
      <c r="G9" s="17"/>
      <c r="H9" s="291">
        <v>2024</v>
      </c>
      <c r="I9" s="27"/>
      <c r="J9" s="291">
        <v>2023</v>
      </c>
      <c r="K9" s="64"/>
      <c r="L9" s="39" t="s">
        <v>35</v>
      </c>
      <c r="M9" s="39"/>
      <c r="N9" s="126" t="s">
        <v>58</v>
      </c>
      <c r="O9" s="18"/>
      <c r="P9" s="291">
        <v>2024</v>
      </c>
      <c r="Q9" s="27"/>
      <c r="R9" s="291">
        <v>2023</v>
      </c>
      <c r="S9" s="64"/>
      <c r="T9" s="250"/>
    </row>
    <row r="10" spans="2:21" s="292" customFormat="1" ht="14.25" customHeight="1" x14ac:dyDescent="0.25">
      <c r="B10" s="12"/>
      <c r="C10" s="12"/>
      <c r="D10" s="12"/>
      <c r="E10" s="12"/>
      <c r="F10" s="127"/>
      <c r="G10" s="15"/>
      <c r="H10" s="293"/>
      <c r="I10" s="19"/>
      <c r="J10" s="293"/>
      <c r="K10" s="294"/>
      <c r="L10" s="12"/>
      <c r="M10" s="12"/>
      <c r="N10" s="277"/>
      <c r="P10" s="277"/>
      <c r="R10" s="277"/>
      <c r="S10" s="295"/>
      <c r="T10" s="251"/>
    </row>
    <row r="11" spans="2:21" ht="14.25" customHeight="1" x14ac:dyDescent="0.25">
      <c r="B11" s="39" t="s">
        <v>20</v>
      </c>
      <c r="C11" s="39"/>
      <c r="D11" s="39"/>
      <c r="E11" s="39"/>
      <c r="F11" s="127"/>
      <c r="H11" s="296"/>
      <c r="I11" s="286"/>
      <c r="J11" s="296"/>
      <c r="K11" s="286"/>
      <c r="L11" s="39" t="s">
        <v>20</v>
      </c>
      <c r="M11" s="39"/>
      <c r="N11" s="84"/>
      <c r="O11" s="20"/>
      <c r="P11" s="237"/>
      <c r="Q11" s="22"/>
      <c r="R11" s="237"/>
      <c r="S11" s="286"/>
    </row>
    <row r="12" spans="2:21" ht="14.25" customHeight="1" x14ac:dyDescent="0.25">
      <c r="C12" s="12" t="s">
        <v>113</v>
      </c>
      <c r="D12" s="12"/>
      <c r="E12" s="12"/>
      <c r="F12" s="127">
        <v>5</v>
      </c>
      <c r="G12" s="21"/>
      <c r="H12" s="31">
        <v>254905</v>
      </c>
      <c r="I12" s="30"/>
      <c r="J12" s="31">
        <v>248579</v>
      </c>
      <c r="K12" s="30"/>
      <c r="M12" s="38" t="s">
        <v>212</v>
      </c>
      <c r="N12" s="127">
        <v>15</v>
      </c>
      <c r="O12" s="20"/>
      <c r="P12" s="31">
        <v>18972</v>
      </c>
      <c r="Q12" s="22"/>
      <c r="R12" s="31">
        <v>22343</v>
      </c>
      <c r="S12" s="30"/>
      <c r="U12" s="30"/>
    </row>
    <row r="13" spans="2:21" ht="14.25" customHeight="1" x14ac:dyDescent="0.25">
      <c r="C13" s="38" t="s">
        <v>59</v>
      </c>
      <c r="D13" s="38"/>
      <c r="E13" s="38"/>
      <c r="F13" s="127">
        <v>6</v>
      </c>
      <c r="G13" s="22"/>
      <c r="H13" s="31">
        <v>850878</v>
      </c>
      <c r="I13" s="30"/>
      <c r="J13" s="31">
        <v>898877</v>
      </c>
      <c r="K13" s="30"/>
      <c r="M13" s="38" t="s">
        <v>64</v>
      </c>
      <c r="N13" s="127" t="s">
        <v>225</v>
      </c>
      <c r="O13" s="20"/>
      <c r="P13" s="31">
        <v>377043</v>
      </c>
      <c r="Q13" s="22"/>
      <c r="R13" s="31">
        <v>168455</v>
      </c>
      <c r="S13" s="30"/>
      <c r="U13" s="30"/>
    </row>
    <row r="14" spans="2:21" ht="14.25" customHeight="1" x14ac:dyDescent="0.25">
      <c r="C14" s="38" t="s">
        <v>28</v>
      </c>
      <c r="D14" s="38"/>
      <c r="E14" s="38"/>
      <c r="F14" s="127">
        <v>7</v>
      </c>
      <c r="G14" s="22"/>
      <c r="H14" s="31">
        <v>14282</v>
      </c>
      <c r="I14" s="30"/>
      <c r="J14" s="31">
        <v>10337</v>
      </c>
      <c r="K14" s="30"/>
      <c r="M14" s="38" t="s">
        <v>36</v>
      </c>
      <c r="N14" s="127">
        <v>17</v>
      </c>
      <c r="O14" s="20"/>
      <c r="P14" s="31">
        <v>168913</v>
      </c>
      <c r="Q14" s="22"/>
      <c r="R14" s="31">
        <v>226297</v>
      </c>
      <c r="S14" s="30"/>
      <c r="U14" s="30"/>
    </row>
    <row r="15" spans="2:21" ht="14.25" customHeight="1" x14ac:dyDescent="0.25">
      <c r="C15" s="38" t="s">
        <v>131</v>
      </c>
      <c r="D15" s="38"/>
      <c r="E15" s="38"/>
      <c r="F15" s="127">
        <v>8</v>
      </c>
      <c r="G15" s="22"/>
      <c r="H15" s="31">
        <v>46088</v>
      </c>
      <c r="I15" s="30"/>
      <c r="J15" s="31">
        <v>61412</v>
      </c>
      <c r="K15" s="30"/>
      <c r="M15" s="38" t="s">
        <v>65</v>
      </c>
      <c r="N15" s="128"/>
      <c r="O15" s="20"/>
      <c r="P15" s="31">
        <v>411</v>
      </c>
      <c r="Q15" s="22"/>
      <c r="R15" s="31">
        <v>454</v>
      </c>
      <c r="S15" s="30"/>
      <c r="U15" s="30"/>
    </row>
    <row r="16" spans="2:21" ht="14.25" customHeight="1" x14ac:dyDescent="0.25">
      <c r="C16" s="38" t="s">
        <v>128</v>
      </c>
      <c r="D16" s="38"/>
      <c r="E16" s="38"/>
      <c r="F16" s="127">
        <v>9</v>
      </c>
      <c r="G16" s="22"/>
      <c r="H16" s="31">
        <v>30270</v>
      </c>
      <c r="I16" s="30"/>
      <c r="J16" s="31">
        <v>35015</v>
      </c>
      <c r="K16" s="30"/>
      <c r="M16" s="38" t="s">
        <v>134</v>
      </c>
      <c r="N16" s="127">
        <v>18</v>
      </c>
      <c r="O16" s="20"/>
      <c r="P16" s="31">
        <v>38749</v>
      </c>
      <c r="Q16" s="22"/>
      <c r="R16" s="31">
        <v>38228</v>
      </c>
      <c r="S16" s="30"/>
      <c r="U16" s="30"/>
    </row>
    <row r="17" spans="2:21" ht="14.25" customHeight="1" x14ac:dyDescent="0.25">
      <c r="C17" s="38" t="s">
        <v>60</v>
      </c>
      <c r="D17" s="38"/>
      <c r="E17" s="38"/>
      <c r="F17" s="127">
        <v>10</v>
      </c>
      <c r="G17" s="22"/>
      <c r="H17" s="31">
        <v>1548</v>
      </c>
      <c r="I17" s="30"/>
      <c r="J17" s="31">
        <v>2697</v>
      </c>
      <c r="K17" s="30"/>
      <c r="M17" s="38" t="s">
        <v>133</v>
      </c>
      <c r="N17" s="127">
        <v>18</v>
      </c>
      <c r="O17" s="20"/>
      <c r="P17" s="31">
        <v>2568</v>
      </c>
      <c r="Q17" s="22"/>
      <c r="R17" s="31">
        <v>7649</v>
      </c>
      <c r="S17" s="30"/>
      <c r="U17" s="30"/>
    </row>
    <row r="18" spans="2:21" ht="14.25" customHeight="1" x14ac:dyDescent="0.25">
      <c r="C18" s="38" t="s">
        <v>139</v>
      </c>
      <c r="D18" s="38"/>
      <c r="E18" s="38"/>
      <c r="G18" s="22"/>
      <c r="H18" s="33">
        <v>3063</v>
      </c>
      <c r="I18" s="30"/>
      <c r="J18" s="33">
        <v>98</v>
      </c>
      <c r="K18" s="30"/>
      <c r="M18" s="38" t="s">
        <v>67</v>
      </c>
      <c r="N18" s="128"/>
      <c r="O18" s="20"/>
      <c r="P18" s="31">
        <v>5345</v>
      </c>
      <c r="Q18" s="22"/>
      <c r="R18" s="31">
        <v>5892</v>
      </c>
      <c r="S18" s="30"/>
      <c r="U18" s="30"/>
    </row>
    <row r="19" spans="2:21" ht="14.25" customHeight="1" x14ac:dyDescent="0.25">
      <c r="C19" s="38"/>
      <c r="D19" s="388" t="s">
        <v>61</v>
      </c>
      <c r="E19" s="388"/>
      <c r="G19" s="22"/>
      <c r="H19" s="386">
        <f>SUM(H12:H18)</f>
        <v>1201034</v>
      </c>
      <c r="I19" s="297"/>
      <c r="J19" s="386">
        <f>SUM(J12:J18)</f>
        <v>1257015</v>
      </c>
      <c r="K19" s="30"/>
      <c r="M19" s="38" t="s">
        <v>68</v>
      </c>
      <c r="N19" s="127">
        <v>19</v>
      </c>
      <c r="O19" s="20"/>
      <c r="P19" s="31">
        <v>44441</v>
      </c>
      <c r="Q19" s="22"/>
      <c r="R19" s="31">
        <v>50974</v>
      </c>
      <c r="S19" s="30"/>
      <c r="U19" s="30"/>
    </row>
    <row r="20" spans="2:21" ht="14.25" customHeight="1" x14ac:dyDescent="0.25">
      <c r="C20" s="276"/>
      <c r="D20" s="388"/>
      <c r="E20" s="388"/>
      <c r="G20" s="22"/>
      <c r="H20" s="387"/>
      <c r="I20" s="298"/>
      <c r="J20" s="387"/>
      <c r="K20" s="31"/>
      <c r="M20" s="38" t="s">
        <v>107</v>
      </c>
      <c r="N20" s="128">
        <v>24</v>
      </c>
      <c r="O20" s="20"/>
      <c r="P20" s="31">
        <v>29168</v>
      </c>
      <c r="Q20" s="22"/>
      <c r="R20" s="31">
        <v>20047</v>
      </c>
      <c r="S20" s="30"/>
      <c r="U20" s="30"/>
    </row>
    <row r="21" spans="2:21" ht="14.25" customHeight="1" x14ac:dyDescent="0.25">
      <c r="C21" s="276"/>
      <c r="D21" s="38"/>
      <c r="G21" s="22"/>
      <c r="H21" s="31"/>
      <c r="I21" s="31"/>
      <c r="J21" s="31"/>
      <c r="K21" s="31"/>
      <c r="M21" s="38" t="s">
        <v>69</v>
      </c>
      <c r="N21" s="127">
        <v>20</v>
      </c>
      <c r="O21" s="20"/>
      <c r="P21" s="299">
        <v>112160</v>
      </c>
      <c r="Q21" s="22"/>
      <c r="R21" s="300">
        <v>74674</v>
      </c>
      <c r="S21" s="30"/>
      <c r="U21" s="30"/>
    </row>
    <row r="22" spans="2:21" ht="14.25" customHeight="1" x14ac:dyDescent="0.25">
      <c r="C22" s="276"/>
      <c r="D22" s="38"/>
      <c r="G22" s="22"/>
      <c r="H22" s="31"/>
      <c r="I22" s="31"/>
      <c r="J22" s="31"/>
      <c r="K22" s="30"/>
      <c r="M22" s="38"/>
      <c r="N22" s="84"/>
      <c r="O22" s="22"/>
      <c r="S22" s="30"/>
      <c r="T22" s="252"/>
    </row>
    <row r="23" spans="2:21" ht="14.25" customHeight="1" x14ac:dyDescent="0.25">
      <c r="C23" s="276"/>
      <c r="D23" s="38"/>
      <c r="G23" s="22"/>
      <c r="H23" s="31"/>
      <c r="I23" s="31"/>
      <c r="J23" s="31"/>
      <c r="K23" s="30"/>
      <c r="M23" s="276"/>
      <c r="N23" s="84"/>
      <c r="O23" s="20"/>
      <c r="P23" s="274">
        <f>SUM(P12:P21)</f>
        <v>797770</v>
      </c>
      <c r="Q23" s="22"/>
      <c r="R23" s="274">
        <f>SUM(R12:R21)</f>
        <v>615013</v>
      </c>
      <c r="S23" s="30"/>
      <c r="T23" s="252"/>
    </row>
    <row r="24" spans="2:21" ht="14.25" customHeight="1" x14ac:dyDescent="0.25">
      <c r="C24" s="276"/>
      <c r="D24" s="38"/>
      <c r="G24" s="22"/>
      <c r="H24" s="31"/>
      <c r="I24" s="31"/>
      <c r="J24" s="31"/>
      <c r="K24" s="30"/>
      <c r="L24" s="12"/>
      <c r="S24" s="31"/>
    </row>
    <row r="25" spans="2:21" ht="14.25" customHeight="1" x14ac:dyDescent="0.25">
      <c r="C25" s="276"/>
      <c r="D25" s="38"/>
      <c r="G25" s="22"/>
      <c r="H25" s="44"/>
      <c r="I25" s="31"/>
      <c r="J25" s="44"/>
      <c r="K25" s="30"/>
      <c r="P25" s="41"/>
      <c r="R25" s="41"/>
      <c r="S25" s="30"/>
    </row>
    <row r="26" spans="2:21" ht="16.5" customHeight="1" x14ac:dyDescent="0.25">
      <c r="B26" s="39" t="s">
        <v>24</v>
      </c>
      <c r="C26" s="39"/>
      <c r="D26" s="39"/>
      <c r="E26" s="39"/>
      <c r="F26" s="127"/>
      <c r="G26" s="22"/>
      <c r="H26" s="44"/>
      <c r="I26" s="30"/>
      <c r="J26" s="44"/>
      <c r="K26" s="30"/>
      <c r="L26" s="39" t="s">
        <v>24</v>
      </c>
      <c r="M26" s="39"/>
      <c r="N26" s="84"/>
      <c r="O26" s="20"/>
      <c r="P26" s="237"/>
      <c r="Q26" s="22"/>
      <c r="R26" s="237"/>
    </row>
    <row r="27" spans="2:21" ht="14.25" customHeight="1" x14ac:dyDescent="0.25">
      <c r="C27" s="12" t="s">
        <v>216</v>
      </c>
      <c r="D27" s="12"/>
      <c r="E27" s="12"/>
      <c r="F27" s="127"/>
      <c r="G27" s="22"/>
      <c r="H27" s="44"/>
      <c r="I27" s="30"/>
      <c r="J27" s="44"/>
      <c r="K27" s="30"/>
      <c r="L27" s="39"/>
      <c r="M27" s="38" t="s">
        <v>212</v>
      </c>
      <c r="N27" s="127">
        <v>15</v>
      </c>
      <c r="O27" s="20"/>
      <c r="P27" s="31">
        <v>3613</v>
      </c>
      <c r="Q27" s="22"/>
      <c r="R27" s="31">
        <v>1618</v>
      </c>
      <c r="S27" s="30"/>
      <c r="U27" s="30"/>
    </row>
    <row r="28" spans="2:21" x14ac:dyDescent="0.25">
      <c r="D28" s="38" t="s">
        <v>59</v>
      </c>
      <c r="E28" s="38"/>
      <c r="F28" s="127">
        <v>6</v>
      </c>
      <c r="G28" s="22"/>
      <c r="H28" s="31">
        <v>20875</v>
      </c>
      <c r="I28" s="30"/>
      <c r="J28" s="31">
        <v>23335</v>
      </c>
      <c r="K28" s="30"/>
      <c r="M28" s="38" t="s">
        <v>64</v>
      </c>
      <c r="N28" s="127" t="s">
        <v>225</v>
      </c>
      <c r="O28" s="20"/>
      <c r="P28" s="31">
        <v>435083</v>
      </c>
      <c r="Q28" s="22"/>
      <c r="R28" s="31">
        <v>545081</v>
      </c>
      <c r="S28" s="30"/>
      <c r="U28" s="30"/>
    </row>
    <row r="29" spans="2:21" ht="14.25" customHeight="1" x14ac:dyDescent="0.25">
      <c r="D29" s="38" t="s">
        <v>132</v>
      </c>
      <c r="E29" s="38"/>
      <c r="F29" s="127">
        <v>8</v>
      </c>
      <c r="G29" s="22"/>
      <c r="H29" s="31">
        <v>24183</v>
      </c>
      <c r="I29" s="30"/>
      <c r="J29" s="31">
        <v>24183</v>
      </c>
      <c r="K29" s="30"/>
      <c r="M29" s="38" t="s">
        <v>218</v>
      </c>
      <c r="N29" s="127">
        <v>22</v>
      </c>
      <c r="O29" s="22"/>
      <c r="P29" s="31">
        <v>130001</v>
      </c>
      <c r="Q29" s="22"/>
      <c r="R29" s="31">
        <v>98949</v>
      </c>
      <c r="S29" s="30"/>
      <c r="U29" s="30"/>
    </row>
    <row r="30" spans="2:21" ht="14.25" customHeight="1" x14ac:dyDescent="0.25">
      <c r="D30" s="38" t="s">
        <v>128</v>
      </c>
      <c r="E30" s="38"/>
      <c r="F30" s="127">
        <v>9</v>
      </c>
      <c r="G30" s="22"/>
      <c r="H30" s="31">
        <v>147920</v>
      </c>
      <c r="I30" s="30"/>
      <c r="J30" s="31">
        <v>147573</v>
      </c>
      <c r="K30" s="30"/>
      <c r="M30" s="38" t="s">
        <v>134</v>
      </c>
      <c r="N30" s="127">
        <v>18</v>
      </c>
      <c r="O30" s="22"/>
      <c r="P30" s="31">
        <v>234</v>
      </c>
      <c r="Q30" s="31"/>
      <c r="R30" s="31">
        <v>298</v>
      </c>
      <c r="S30" s="30"/>
      <c r="U30" s="30"/>
    </row>
    <row r="31" spans="2:21" ht="14.25" customHeight="1" x14ac:dyDescent="0.25">
      <c r="D31" s="12" t="s">
        <v>74</v>
      </c>
      <c r="E31" s="12"/>
      <c r="F31" s="127">
        <v>22</v>
      </c>
      <c r="G31" s="22"/>
      <c r="H31" s="25">
        <v>78891</v>
      </c>
      <c r="I31" s="30"/>
      <c r="J31" s="31">
        <v>89569</v>
      </c>
      <c r="K31" s="30"/>
      <c r="M31" s="38" t="s">
        <v>133</v>
      </c>
      <c r="N31" s="127">
        <v>18</v>
      </c>
      <c r="O31" s="20"/>
      <c r="P31" s="31">
        <v>0</v>
      </c>
      <c r="Q31" s="22"/>
      <c r="R31" s="31">
        <v>67946</v>
      </c>
      <c r="S31" s="30"/>
      <c r="U31" s="30"/>
    </row>
    <row r="32" spans="2:21" ht="14.25" customHeight="1" x14ac:dyDescent="0.25">
      <c r="D32" s="14" t="s">
        <v>211</v>
      </c>
      <c r="F32" s="224">
        <v>11</v>
      </c>
      <c r="H32" s="301">
        <v>304889</v>
      </c>
      <c r="J32" s="33">
        <v>278815</v>
      </c>
      <c r="K32" s="31"/>
      <c r="M32" s="38" t="s">
        <v>69</v>
      </c>
      <c r="N32" s="127">
        <v>20</v>
      </c>
      <c r="O32" s="20"/>
      <c r="P32" s="31">
        <v>102577</v>
      </c>
      <c r="Q32" s="22"/>
      <c r="R32" s="31">
        <v>102204</v>
      </c>
      <c r="S32" s="30"/>
      <c r="U32" s="30"/>
    </row>
    <row r="33" spans="2:21" ht="14.25" customHeight="1" x14ac:dyDescent="0.25">
      <c r="D33" s="302"/>
      <c r="F33" s="14"/>
      <c r="G33" s="14"/>
      <c r="H33" s="303">
        <f>SUM(H28:H32)</f>
        <v>576758</v>
      </c>
      <c r="J33" s="303">
        <f>SUM(J28:J32)</f>
        <v>563475</v>
      </c>
      <c r="M33" s="14" t="s">
        <v>238</v>
      </c>
      <c r="N33" s="127">
        <v>21</v>
      </c>
      <c r="P33" s="31">
        <v>1627573</v>
      </c>
      <c r="R33" s="31">
        <f>2228393-629737</f>
        <v>1598656</v>
      </c>
      <c r="S33" s="31"/>
      <c r="U33" s="30"/>
    </row>
    <row r="34" spans="2:21" ht="14.25" customHeight="1" x14ac:dyDescent="0.25">
      <c r="C34" s="38" t="s">
        <v>29</v>
      </c>
      <c r="D34" s="38"/>
      <c r="E34" s="38"/>
      <c r="F34" s="127">
        <v>12</v>
      </c>
      <c r="G34" s="22"/>
      <c r="H34" s="31">
        <v>159994</v>
      </c>
      <c r="I34" s="30"/>
      <c r="J34" s="31">
        <v>157427</v>
      </c>
      <c r="M34" s="38" t="s">
        <v>210</v>
      </c>
      <c r="N34" s="127">
        <v>24</v>
      </c>
      <c r="O34" s="20"/>
      <c r="P34" s="31">
        <v>180274</v>
      </c>
      <c r="Q34" s="22"/>
      <c r="R34" s="31">
        <v>160472</v>
      </c>
      <c r="S34" s="31"/>
      <c r="U34" s="30"/>
    </row>
    <row r="35" spans="2:21" ht="14.25" customHeight="1" x14ac:dyDescent="0.25">
      <c r="C35" s="38" t="s">
        <v>30</v>
      </c>
      <c r="D35" s="38"/>
      <c r="E35" s="38"/>
      <c r="F35" s="127">
        <v>13</v>
      </c>
      <c r="G35" s="22"/>
      <c r="H35" s="33">
        <v>9793825</v>
      </c>
      <c r="I35" s="30"/>
      <c r="J35" s="33">
        <v>9446083</v>
      </c>
      <c r="M35" s="38" t="s">
        <v>125</v>
      </c>
      <c r="N35" s="127">
        <v>23</v>
      </c>
      <c r="O35" s="20"/>
      <c r="P35" s="33">
        <v>339432</v>
      </c>
      <c r="Q35" s="22"/>
      <c r="R35" s="33">
        <v>329869</v>
      </c>
      <c r="S35" s="31"/>
      <c r="U35" s="30"/>
    </row>
    <row r="36" spans="2:21" ht="14.25" customHeight="1" x14ac:dyDescent="0.25">
      <c r="C36" s="38"/>
      <c r="D36" s="388" t="s">
        <v>62</v>
      </c>
      <c r="E36" s="388"/>
      <c r="F36" s="41"/>
      <c r="G36" s="14"/>
      <c r="H36" s="389">
        <f>SUM(H33:H35)</f>
        <v>10530577</v>
      </c>
      <c r="I36" s="30"/>
      <c r="J36" s="389">
        <f>SUM(J33:J35)</f>
        <v>10166985</v>
      </c>
      <c r="K36" s="30"/>
      <c r="M36" s="12"/>
      <c r="N36" s="83"/>
      <c r="O36" s="22"/>
      <c r="P36" s="275"/>
      <c r="Q36" s="22"/>
      <c r="R36" s="275"/>
      <c r="S36" s="31"/>
    </row>
    <row r="37" spans="2:21" ht="14.25" customHeight="1" x14ac:dyDescent="0.25">
      <c r="B37" s="12"/>
      <c r="C37" s="276"/>
      <c r="D37" s="388"/>
      <c r="E37" s="388"/>
      <c r="G37" s="22"/>
      <c r="H37" s="390"/>
      <c r="I37" s="304"/>
      <c r="J37" s="390"/>
      <c r="K37" s="30"/>
      <c r="M37" s="276"/>
      <c r="N37" s="84"/>
      <c r="O37" s="20"/>
      <c r="P37" s="274">
        <f>SUM(P27:P35)</f>
        <v>2818787</v>
      </c>
      <c r="Q37" s="22"/>
      <c r="R37" s="274">
        <f>SUM(R27:R35)</f>
        <v>2905093</v>
      </c>
    </row>
    <row r="38" spans="2:21" ht="14.25" customHeight="1" x14ac:dyDescent="0.25">
      <c r="F38" s="14"/>
      <c r="G38" s="14"/>
      <c r="K38" s="30"/>
      <c r="P38" s="275"/>
      <c r="R38" s="275"/>
    </row>
    <row r="39" spans="2:21" ht="14.25" customHeight="1" x14ac:dyDescent="0.25">
      <c r="C39" s="276"/>
      <c r="F39" s="41"/>
      <c r="G39" s="14"/>
      <c r="H39" s="31"/>
      <c r="I39" s="31"/>
      <c r="J39" s="31"/>
      <c r="P39" s="274">
        <f>P37+P23</f>
        <v>3616557</v>
      </c>
      <c r="R39" s="274">
        <f>R37+R23</f>
        <v>3520106</v>
      </c>
      <c r="S39" s="30"/>
    </row>
    <row r="40" spans="2:21" ht="14.25" customHeight="1" x14ac:dyDescent="0.25">
      <c r="C40" s="276"/>
      <c r="F40" s="41"/>
      <c r="G40" s="14"/>
      <c r="H40" s="31"/>
      <c r="I40" s="31"/>
      <c r="J40" s="31"/>
      <c r="K40" s="31"/>
      <c r="P40" s="44"/>
      <c r="R40" s="44"/>
      <c r="S40" s="30"/>
    </row>
    <row r="41" spans="2:21" ht="14.25" customHeight="1" x14ac:dyDescent="0.25">
      <c r="F41" s="41"/>
      <c r="G41" s="14"/>
      <c r="K41" s="31"/>
      <c r="L41" s="39" t="s">
        <v>71</v>
      </c>
      <c r="P41" s="41"/>
      <c r="R41" s="41"/>
      <c r="S41" s="30"/>
    </row>
    <row r="42" spans="2:21" ht="14.25" customHeight="1" x14ac:dyDescent="0.25">
      <c r="F42" s="41"/>
      <c r="G42" s="14"/>
      <c r="M42" s="38" t="s">
        <v>72</v>
      </c>
      <c r="N42" s="305" t="s">
        <v>239</v>
      </c>
      <c r="O42" s="20"/>
      <c r="P42" s="304">
        <v>7761434</v>
      </c>
      <c r="Q42" s="22"/>
      <c r="R42" s="304">
        <v>7472434</v>
      </c>
      <c r="T42" s="30"/>
    </row>
    <row r="43" spans="2:21" ht="14.25" customHeight="1" x14ac:dyDescent="0.25">
      <c r="K43" s="31"/>
      <c r="M43" s="38" t="s">
        <v>103</v>
      </c>
      <c r="N43" s="127" t="s">
        <v>240</v>
      </c>
      <c r="O43" s="22"/>
      <c r="P43" s="306">
        <v>92466</v>
      </c>
      <c r="Q43" s="22"/>
      <c r="R43" s="31">
        <v>231707</v>
      </c>
      <c r="T43" s="30"/>
    </row>
    <row r="44" spans="2:21" ht="14.25" customHeight="1" x14ac:dyDescent="0.25">
      <c r="K44" s="31"/>
      <c r="M44" s="38" t="s">
        <v>73</v>
      </c>
      <c r="N44" s="128"/>
      <c r="O44" s="20"/>
      <c r="P44" s="306">
        <v>-48628</v>
      </c>
      <c r="Q44" s="22"/>
      <c r="R44" s="31">
        <v>-54085</v>
      </c>
      <c r="T44" s="30"/>
    </row>
    <row r="45" spans="2:21" ht="14.25" customHeight="1" x14ac:dyDescent="0.25">
      <c r="D45" s="12"/>
      <c r="E45" s="12"/>
      <c r="G45" s="22"/>
      <c r="K45" s="31"/>
      <c r="M45" s="38" t="s">
        <v>171</v>
      </c>
      <c r="N45" s="128"/>
      <c r="O45" s="20"/>
      <c r="P45" s="306">
        <v>309782</v>
      </c>
      <c r="Q45" s="22"/>
      <c r="R45" s="31">
        <v>253838</v>
      </c>
      <c r="T45" s="30"/>
    </row>
    <row r="46" spans="2:21" ht="14.25" customHeight="1" x14ac:dyDescent="0.25">
      <c r="D46" s="12"/>
      <c r="E46" s="12"/>
      <c r="G46" s="22"/>
      <c r="K46" s="31"/>
      <c r="L46" s="12"/>
      <c r="M46" s="12"/>
      <c r="N46" s="385"/>
      <c r="O46" s="22"/>
      <c r="P46" s="383">
        <f>SUM(P42:P45)</f>
        <v>8115054</v>
      </c>
      <c r="Q46" s="22"/>
      <c r="R46" s="383">
        <f>SUM(R42:R45)</f>
        <v>7903894</v>
      </c>
      <c r="T46" s="30"/>
    </row>
    <row r="47" spans="2:21" ht="14.45" customHeight="1" x14ac:dyDescent="0.25">
      <c r="C47" s="12"/>
      <c r="H47" s="31"/>
      <c r="I47" s="31"/>
      <c r="J47" s="31"/>
      <c r="K47" s="31"/>
      <c r="L47" s="12"/>
      <c r="M47" s="12"/>
      <c r="N47" s="385"/>
      <c r="O47" s="22"/>
      <c r="P47" s="384"/>
      <c r="Q47" s="22"/>
      <c r="R47" s="384"/>
    </row>
    <row r="48" spans="2:21" ht="14.25" customHeight="1" x14ac:dyDescent="0.25">
      <c r="D48" s="12"/>
      <c r="E48" s="12"/>
      <c r="G48" s="22"/>
      <c r="K48" s="31"/>
      <c r="N48" s="41"/>
      <c r="P48" s="16"/>
      <c r="R48" s="16"/>
      <c r="S48" s="31"/>
    </row>
    <row r="49" spans="2:19" ht="14.25" customHeight="1" x14ac:dyDescent="0.25">
      <c r="D49" s="12"/>
      <c r="E49" s="12"/>
      <c r="G49" s="22"/>
      <c r="S49" s="307"/>
    </row>
    <row r="50" spans="2:19" ht="14.25" customHeight="1" thickBot="1" x14ac:dyDescent="0.3">
      <c r="D50" s="12"/>
      <c r="E50" s="12" t="s">
        <v>63</v>
      </c>
      <c r="G50" s="22"/>
      <c r="H50" s="32">
        <f>H19+H36</f>
        <v>11731611</v>
      </c>
      <c r="I50" s="31"/>
      <c r="J50" s="32">
        <f>J19+J36</f>
        <v>11424000</v>
      </c>
      <c r="K50" s="286"/>
      <c r="M50" s="12"/>
      <c r="N50" s="83"/>
      <c r="O50" s="22"/>
      <c r="P50" s="32">
        <f>P46+P37+P23</f>
        <v>11731611</v>
      </c>
      <c r="Q50" s="22"/>
      <c r="R50" s="32">
        <f>R46+R37+R23</f>
        <v>11424000</v>
      </c>
    </row>
    <row r="51" spans="2:19" ht="14.25" customHeight="1" thickTop="1" x14ac:dyDescent="0.25">
      <c r="D51" s="12"/>
      <c r="E51" s="12"/>
      <c r="G51" s="22"/>
      <c r="K51" s="286"/>
    </row>
    <row r="52" spans="2:19" ht="14.25" customHeight="1" x14ac:dyDescent="0.25">
      <c r="D52" s="12"/>
      <c r="E52" s="12"/>
      <c r="G52" s="22"/>
    </row>
    <row r="53" spans="2:19" ht="14.25" customHeight="1" x14ac:dyDescent="0.25">
      <c r="B53" s="35" t="s">
        <v>209</v>
      </c>
      <c r="D53" s="12"/>
      <c r="E53" s="12"/>
      <c r="G53" s="22"/>
      <c r="K53" s="286"/>
    </row>
    <row r="54" spans="2:19" ht="14.25" customHeight="1" x14ac:dyDescent="0.25">
      <c r="D54" s="12"/>
      <c r="E54" s="12"/>
      <c r="H54" s="308">
        <f>H50-P50</f>
        <v>0</v>
      </c>
      <c r="I54" s="286"/>
      <c r="J54" s="308">
        <f>J50-R50</f>
        <v>0</v>
      </c>
      <c r="K54" s="286"/>
      <c r="P54" s="308">
        <f>P50-H50</f>
        <v>0</v>
      </c>
      <c r="Q54" s="286"/>
      <c r="R54" s="308">
        <f>R50-J50</f>
        <v>0</v>
      </c>
    </row>
    <row r="55" spans="2:19" ht="14.25" customHeight="1" x14ac:dyDescent="0.25">
      <c r="C55" s="12"/>
      <c r="D55" s="12"/>
      <c r="F55" s="83" t="s">
        <v>213</v>
      </c>
      <c r="H55" s="309">
        <v>11731611</v>
      </c>
      <c r="I55" s="286"/>
      <c r="J55" s="309">
        <v>11424000</v>
      </c>
      <c r="K55" s="286"/>
      <c r="P55" s="309">
        <f>H55</f>
        <v>11731611</v>
      </c>
      <c r="Q55" s="286"/>
      <c r="R55" s="309">
        <f>J55</f>
        <v>11424000</v>
      </c>
    </row>
    <row r="56" spans="2:19" ht="14.25" customHeight="1" x14ac:dyDescent="0.25">
      <c r="C56" s="12"/>
      <c r="D56" s="39"/>
      <c r="H56" s="308">
        <f>H55-H50</f>
        <v>0</v>
      </c>
      <c r="I56" s="286"/>
      <c r="J56" s="308">
        <f>J55-J50</f>
        <v>0</v>
      </c>
      <c r="K56" s="286"/>
      <c r="P56" s="308">
        <f>P55-P50</f>
        <v>0</v>
      </c>
      <c r="Q56" s="286"/>
      <c r="R56" s="308">
        <f>R55-R50</f>
        <v>0</v>
      </c>
    </row>
    <row r="57" spans="2:19" ht="14.25" customHeight="1" x14ac:dyDescent="0.25">
      <c r="B57" s="310"/>
      <c r="C57" s="39"/>
      <c r="D57" s="310"/>
      <c r="E57" s="310"/>
      <c r="F57" s="14"/>
      <c r="G57" s="14"/>
      <c r="K57" s="286"/>
      <c r="P57" s="311"/>
      <c r="Q57" s="311"/>
      <c r="R57" s="311"/>
      <c r="S57" s="311"/>
    </row>
    <row r="58" spans="2:19" ht="14.25" customHeight="1" x14ac:dyDescent="0.25">
      <c r="H58" s="286"/>
      <c r="I58" s="286"/>
      <c r="J58" s="286"/>
      <c r="K58" s="286"/>
      <c r="P58" s="311"/>
      <c r="Q58" s="311"/>
      <c r="R58" s="311"/>
      <c r="S58" s="311"/>
    </row>
    <row r="59" spans="2:19" ht="14.25" customHeight="1" x14ac:dyDescent="0.25">
      <c r="K59" s="286"/>
      <c r="P59" s="311"/>
      <c r="Q59" s="311"/>
      <c r="R59" s="311"/>
      <c r="S59" s="311"/>
    </row>
    <row r="60" spans="2:19" ht="14.25" customHeight="1" x14ac:dyDescent="0.25">
      <c r="H60" s="286"/>
      <c r="I60" s="286"/>
      <c r="J60" s="286"/>
      <c r="K60" s="286"/>
      <c r="P60" s="311"/>
      <c r="Q60" s="311"/>
      <c r="R60" s="311"/>
      <c r="S60" s="311"/>
    </row>
    <row r="61" spans="2:19" ht="14.25" customHeight="1" x14ac:dyDescent="0.25">
      <c r="F61" s="14"/>
      <c r="G61" s="14"/>
      <c r="K61" s="286"/>
      <c r="P61" s="311"/>
      <c r="Q61" s="311"/>
      <c r="R61" s="311"/>
      <c r="S61" s="311"/>
    </row>
    <row r="62" spans="2:19" ht="14.25" customHeight="1" x14ac:dyDescent="0.25">
      <c r="F62" s="14"/>
      <c r="G62" s="14"/>
      <c r="K62" s="286"/>
      <c r="S62" s="311"/>
    </row>
    <row r="63" spans="2:19" ht="14.25" customHeight="1" x14ac:dyDescent="0.25">
      <c r="F63" s="14"/>
      <c r="G63" s="14"/>
      <c r="K63" s="286"/>
      <c r="S63" s="311"/>
    </row>
    <row r="64" spans="2:19" ht="14.25" customHeight="1" x14ac:dyDescent="0.25">
      <c r="H64" s="286"/>
      <c r="I64" s="286"/>
      <c r="J64" s="286"/>
      <c r="K64" s="286"/>
    </row>
    <row r="65" spans="8:11" ht="14.25" customHeight="1" x14ac:dyDescent="0.25">
      <c r="H65" s="286"/>
      <c r="I65" s="286"/>
      <c r="J65" s="286"/>
      <c r="K65" s="286"/>
    </row>
    <row r="66" spans="8:11" ht="14.25" customHeight="1" x14ac:dyDescent="0.25">
      <c r="H66" s="286"/>
      <c r="I66" s="286"/>
      <c r="J66" s="286"/>
      <c r="K66" s="286"/>
    </row>
    <row r="67" spans="8:11" ht="14.25" customHeight="1" x14ac:dyDescent="0.25">
      <c r="H67" s="286"/>
      <c r="I67" s="286"/>
      <c r="J67" s="286"/>
      <c r="K67" s="286"/>
    </row>
    <row r="68" spans="8:11" ht="14.25" customHeight="1" x14ac:dyDescent="0.25">
      <c r="H68" s="286"/>
      <c r="I68" s="286"/>
      <c r="J68" s="286"/>
      <c r="K68" s="286"/>
    </row>
    <row r="69" spans="8:11" ht="14.25" customHeight="1" x14ac:dyDescent="0.25">
      <c r="H69" s="286"/>
      <c r="I69" s="286"/>
      <c r="J69" s="286"/>
      <c r="K69" s="286"/>
    </row>
    <row r="70" spans="8:11" ht="14.25" customHeight="1" x14ac:dyDescent="0.25">
      <c r="H70" s="286"/>
      <c r="I70" s="286"/>
      <c r="J70" s="286" t="s">
        <v>39</v>
      </c>
      <c r="K70" s="286"/>
    </row>
    <row r="71" spans="8:11" ht="14.25" customHeight="1" x14ac:dyDescent="0.25">
      <c r="H71" s="286"/>
      <c r="I71" s="286"/>
      <c r="J71" s="286"/>
      <c r="K71" s="286"/>
    </row>
    <row r="72" spans="8:11" ht="14.25" customHeight="1" x14ac:dyDescent="0.25">
      <c r="H72" s="286"/>
      <c r="I72" s="286"/>
      <c r="J72" s="286"/>
      <c r="K72" s="286"/>
    </row>
    <row r="73" spans="8:11" ht="14.25" customHeight="1" x14ac:dyDescent="0.25">
      <c r="H73" s="286"/>
      <c r="I73" s="286"/>
      <c r="J73" s="286"/>
      <c r="K73" s="286"/>
    </row>
    <row r="74" spans="8:11" ht="14.25" customHeight="1" x14ac:dyDescent="0.25">
      <c r="H74" s="286"/>
      <c r="I74" s="286"/>
      <c r="J74" s="286"/>
      <c r="K74" s="286"/>
    </row>
    <row r="75" spans="8:11" ht="14.25" customHeight="1" x14ac:dyDescent="0.25">
      <c r="H75" s="286"/>
      <c r="I75" s="286"/>
      <c r="J75" s="286"/>
      <c r="K75" s="286"/>
    </row>
    <row r="76" spans="8:11" ht="14.25" customHeight="1" x14ac:dyDescent="0.25">
      <c r="H76" s="286"/>
      <c r="I76" s="286"/>
      <c r="J76" s="286"/>
      <c r="K76" s="286"/>
    </row>
    <row r="77" spans="8:11" ht="14.25" customHeight="1" x14ac:dyDescent="0.25">
      <c r="H77" s="286"/>
      <c r="I77" s="286"/>
      <c r="J77" s="286"/>
      <c r="K77" s="286"/>
    </row>
    <row r="78" spans="8:11" ht="14.25" customHeight="1" x14ac:dyDescent="0.25">
      <c r="H78" s="286"/>
      <c r="I78" s="286"/>
      <c r="J78" s="286"/>
      <c r="K78" s="286"/>
    </row>
    <row r="79" spans="8:11" ht="14.25" customHeight="1" x14ac:dyDescent="0.25">
      <c r="H79" s="286"/>
      <c r="I79" s="286"/>
      <c r="J79" s="286"/>
      <c r="K79" s="286"/>
    </row>
    <row r="80" spans="8:11" ht="14.25" customHeight="1" x14ac:dyDescent="0.25">
      <c r="H80" s="286"/>
      <c r="I80" s="286"/>
      <c r="J80" s="286"/>
      <c r="K80" s="286"/>
    </row>
    <row r="81" spans="8:11" ht="14.25" customHeight="1" x14ac:dyDescent="0.25">
      <c r="H81" s="286"/>
      <c r="I81" s="286"/>
      <c r="J81" s="286"/>
      <c r="K81" s="286"/>
    </row>
    <row r="82" spans="8:11" ht="14.25" customHeight="1" x14ac:dyDescent="0.25">
      <c r="H82" s="286"/>
      <c r="I82" s="286"/>
      <c r="J82" s="286"/>
      <c r="K82" s="286"/>
    </row>
    <row r="83" spans="8:11" ht="14.25" customHeight="1" x14ac:dyDescent="0.25">
      <c r="H83" s="286"/>
      <c r="I83" s="286"/>
      <c r="J83" s="286"/>
      <c r="K83" s="286"/>
    </row>
    <row r="84" spans="8:11" ht="14.25" customHeight="1" x14ac:dyDescent="0.25">
      <c r="H84" s="286"/>
      <c r="I84" s="286"/>
      <c r="J84" s="286"/>
      <c r="K84" s="286"/>
    </row>
    <row r="85" spans="8:11" ht="14.25" customHeight="1" x14ac:dyDescent="0.25">
      <c r="H85" s="286"/>
      <c r="I85" s="286"/>
      <c r="J85" s="286"/>
      <c r="K85" s="286"/>
    </row>
    <row r="86" spans="8:11" ht="14.25" customHeight="1" x14ac:dyDescent="0.25">
      <c r="H86" s="286"/>
      <c r="I86" s="286"/>
      <c r="J86" s="286"/>
      <c r="K86" s="286"/>
    </row>
    <row r="87" spans="8:11" ht="14.25" customHeight="1" x14ac:dyDescent="0.25">
      <c r="H87" s="286"/>
      <c r="I87" s="286"/>
      <c r="J87" s="286"/>
      <c r="K87" s="286"/>
    </row>
    <row r="88" spans="8:11" ht="14.25" customHeight="1" x14ac:dyDescent="0.25">
      <c r="H88" s="286"/>
      <c r="I88" s="286"/>
      <c r="J88" s="286"/>
      <c r="K88" s="286"/>
    </row>
    <row r="89" spans="8:11" ht="14.25" customHeight="1" x14ac:dyDescent="0.25">
      <c r="H89" s="286"/>
      <c r="I89" s="286"/>
      <c r="J89" s="286"/>
      <c r="K89" s="286"/>
    </row>
    <row r="90" spans="8:11" ht="14.25" customHeight="1" x14ac:dyDescent="0.25">
      <c r="H90" s="286"/>
      <c r="I90" s="286"/>
      <c r="J90" s="286"/>
      <c r="K90" s="286"/>
    </row>
    <row r="91" spans="8:11" ht="14.25" customHeight="1" x14ac:dyDescent="0.25">
      <c r="H91" s="286"/>
      <c r="I91" s="286"/>
      <c r="J91" s="286"/>
      <c r="K91" s="286"/>
    </row>
    <row r="92" spans="8:11" ht="14.25" customHeight="1" x14ac:dyDescent="0.25">
      <c r="H92" s="286"/>
      <c r="I92" s="286"/>
      <c r="J92" s="286"/>
      <c r="K92" s="286"/>
    </row>
    <row r="93" spans="8:11" ht="14.25" customHeight="1" x14ac:dyDescent="0.25">
      <c r="H93" s="286"/>
      <c r="I93" s="286"/>
      <c r="J93" s="286"/>
      <c r="K93" s="286"/>
    </row>
    <row r="94" spans="8:11" ht="14.25" customHeight="1" x14ac:dyDescent="0.25">
      <c r="H94" s="286"/>
      <c r="I94" s="286"/>
      <c r="J94" s="286"/>
      <c r="K94" s="286"/>
    </row>
    <row r="95" spans="8:11" ht="14.25" customHeight="1" x14ac:dyDescent="0.25">
      <c r="H95" s="286"/>
      <c r="I95" s="286"/>
      <c r="J95" s="286"/>
      <c r="K95" s="286"/>
    </row>
    <row r="96" spans="8:11" ht="14.25" customHeight="1" x14ac:dyDescent="0.25">
      <c r="H96" s="286"/>
      <c r="I96" s="286"/>
      <c r="J96" s="286"/>
      <c r="K96" s="286"/>
    </row>
    <row r="97" spans="8:11" ht="14.25" customHeight="1" x14ac:dyDescent="0.25">
      <c r="H97" s="286"/>
      <c r="I97" s="286"/>
      <c r="J97" s="286"/>
      <c r="K97" s="286"/>
    </row>
    <row r="98" spans="8:11" ht="14.25" customHeight="1" x14ac:dyDescent="0.25">
      <c r="H98" s="286"/>
      <c r="I98" s="286"/>
      <c r="J98" s="286"/>
      <c r="K98" s="286"/>
    </row>
    <row r="99" spans="8:11" ht="14.25" customHeight="1" x14ac:dyDescent="0.25">
      <c r="H99" s="286"/>
      <c r="I99" s="286"/>
      <c r="J99" s="286"/>
      <c r="K99" s="286"/>
    </row>
    <row r="100" spans="8:11" ht="14.25" customHeight="1" x14ac:dyDescent="0.25">
      <c r="H100" s="286"/>
      <c r="I100" s="286"/>
      <c r="J100" s="286"/>
      <c r="K100" s="286"/>
    </row>
    <row r="101" spans="8:11" ht="14.25" customHeight="1" x14ac:dyDescent="0.25">
      <c r="H101" s="286"/>
      <c r="I101" s="286"/>
      <c r="J101" s="286"/>
      <c r="K101" s="286"/>
    </row>
    <row r="102" spans="8:11" ht="14.25" customHeight="1" x14ac:dyDescent="0.25">
      <c r="H102" s="286"/>
      <c r="I102" s="286"/>
      <c r="J102" s="286"/>
      <c r="K102" s="286"/>
    </row>
    <row r="103" spans="8:11" ht="14.25" customHeight="1" x14ac:dyDescent="0.25">
      <c r="H103" s="286"/>
      <c r="I103" s="286"/>
      <c r="J103" s="286"/>
      <c r="K103" s="286"/>
    </row>
    <row r="104" spans="8:11" ht="14.25" customHeight="1" x14ac:dyDescent="0.25">
      <c r="H104" s="286"/>
      <c r="I104" s="286"/>
      <c r="J104" s="286"/>
      <c r="K104" s="286"/>
    </row>
    <row r="105" spans="8:11" ht="14.25" customHeight="1" x14ac:dyDescent="0.25">
      <c r="H105" s="286"/>
      <c r="I105" s="286"/>
      <c r="J105" s="286"/>
      <c r="K105" s="286"/>
    </row>
    <row r="106" spans="8:11" ht="14.25" customHeight="1" x14ac:dyDescent="0.25">
      <c r="H106" s="286"/>
      <c r="I106" s="286"/>
      <c r="J106" s="286"/>
      <c r="K106" s="286"/>
    </row>
    <row r="107" spans="8:11" ht="14.25" customHeight="1" x14ac:dyDescent="0.25">
      <c r="H107" s="286"/>
      <c r="I107" s="286"/>
      <c r="J107" s="286"/>
      <c r="K107" s="286"/>
    </row>
    <row r="108" spans="8:11" ht="14.25" customHeight="1" x14ac:dyDescent="0.25">
      <c r="H108" s="286"/>
      <c r="I108" s="286"/>
      <c r="J108" s="286"/>
      <c r="K108" s="286"/>
    </row>
    <row r="109" spans="8:11" ht="14.25" customHeight="1" x14ac:dyDescent="0.25">
      <c r="H109" s="286"/>
      <c r="I109" s="286"/>
      <c r="J109" s="286"/>
      <c r="K109" s="286"/>
    </row>
    <row r="110" spans="8:11" ht="14.25" customHeight="1" x14ac:dyDescent="0.25">
      <c r="H110" s="286"/>
      <c r="I110" s="286"/>
      <c r="J110" s="286"/>
      <c r="K110" s="286"/>
    </row>
    <row r="111" spans="8:11" ht="14.25" customHeight="1" x14ac:dyDescent="0.25">
      <c r="H111" s="286"/>
      <c r="I111" s="286"/>
      <c r="J111" s="286"/>
      <c r="K111" s="286"/>
    </row>
    <row r="112" spans="8:11" ht="14.25" customHeight="1" x14ac:dyDescent="0.25">
      <c r="H112" s="286"/>
      <c r="I112" s="286"/>
      <c r="J112" s="286"/>
      <c r="K112" s="286"/>
    </row>
    <row r="113" spans="8:11" ht="14.25" customHeight="1" x14ac:dyDescent="0.25">
      <c r="H113" s="286"/>
      <c r="I113" s="286"/>
      <c r="J113" s="286"/>
      <c r="K113" s="286"/>
    </row>
    <row r="114" spans="8:11" ht="14.25" customHeight="1" x14ac:dyDescent="0.25">
      <c r="H114" s="286"/>
      <c r="I114" s="286"/>
      <c r="J114" s="286"/>
      <c r="K114" s="286"/>
    </row>
    <row r="115" spans="8:11" ht="14.25" customHeight="1" x14ac:dyDescent="0.25">
      <c r="H115" s="286"/>
      <c r="I115" s="286"/>
      <c r="J115" s="286"/>
      <c r="K115" s="286"/>
    </row>
    <row r="116" spans="8:11" ht="14.25" customHeight="1" x14ac:dyDescent="0.25">
      <c r="H116" s="286"/>
      <c r="I116" s="286"/>
      <c r="J116" s="286"/>
      <c r="K116" s="286"/>
    </row>
    <row r="117" spans="8:11" ht="14.25" customHeight="1" x14ac:dyDescent="0.25">
      <c r="H117" s="286"/>
      <c r="I117" s="286"/>
      <c r="J117" s="286"/>
      <c r="K117" s="286"/>
    </row>
    <row r="118" spans="8:11" ht="14.25" customHeight="1" x14ac:dyDescent="0.25">
      <c r="H118" s="286"/>
      <c r="I118" s="286"/>
      <c r="J118" s="286"/>
      <c r="K118" s="286"/>
    </row>
    <row r="119" spans="8:11" ht="14.25" customHeight="1" x14ac:dyDescent="0.25">
      <c r="H119" s="286"/>
      <c r="I119" s="286"/>
      <c r="J119" s="286"/>
      <c r="K119" s="286"/>
    </row>
    <row r="120" spans="8:11" ht="14.25" customHeight="1" x14ac:dyDescent="0.25">
      <c r="H120" s="286"/>
      <c r="I120" s="286"/>
      <c r="J120" s="286"/>
      <c r="K120" s="286"/>
    </row>
    <row r="121" spans="8:11" ht="14.25" customHeight="1" x14ac:dyDescent="0.25">
      <c r="H121" s="286"/>
      <c r="I121" s="286"/>
      <c r="J121" s="286"/>
      <c r="K121" s="286"/>
    </row>
    <row r="122" spans="8:11" ht="14.25" customHeight="1" x14ac:dyDescent="0.25">
      <c r="H122" s="286"/>
      <c r="I122" s="286"/>
      <c r="J122" s="286"/>
      <c r="K122" s="286"/>
    </row>
    <row r="123" spans="8:11" ht="14.25" customHeight="1" x14ac:dyDescent="0.25">
      <c r="H123" s="286"/>
      <c r="I123" s="286"/>
      <c r="J123" s="286"/>
      <c r="K123" s="286"/>
    </row>
    <row r="124" spans="8:11" x14ac:dyDescent="0.25">
      <c r="H124" s="286"/>
      <c r="I124" s="286"/>
      <c r="J124" s="286"/>
      <c r="K124" s="286"/>
    </row>
    <row r="125" spans="8:11" x14ac:dyDescent="0.25">
      <c r="H125" s="286"/>
      <c r="I125" s="286"/>
      <c r="J125" s="286"/>
      <c r="K125" s="286"/>
    </row>
    <row r="126" spans="8:11" x14ac:dyDescent="0.25">
      <c r="H126" s="286"/>
      <c r="I126" s="286"/>
      <c r="J126" s="286"/>
      <c r="K126" s="286"/>
    </row>
    <row r="127" spans="8:11" x14ac:dyDescent="0.25">
      <c r="H127" s="286"/>
      <c r="I127" s="286"/>
      <c r="J127" s="286"/>
      <c r="K127" s="286"/>
    </row>
    <row r="128" spans="8:11" x14ac:dyDescent="0.25">
      <c r="H128" s="286"/>
      <c r="I128" s="286"/>
      <c r="J128" s="286"/>
      <c r="K128" s="286"/>
    </row>
    <row r="129" spans="8:11" x14ac:dyDescent="0.25">
      <c r="H129" s="286"/>
      <c r="I129" s="286"/>
      <c r="J129" s="286"/>
      <c r="K129" s="286"/>
    </row>
    <row r="130" spans="8:11" x14ac:dyDescent="0.25">
      <c r="H130" s="286"/>
      <c r="I130" s="286"/>
      <c r="J130" s="286"/>
      <c r="K130" s="286"/>
    </row>
    <row r="131" spans="8:11" x14ac:dyDescent="0.25">
      <c r="H131" s="286"/>
      <c r="I131" s="286"/>
      <c r="J131" s="286"/>
      <c r="K131" s="286"/>
    </row>
    <row r="132" spans="8:11" x14ac:dyDescent="0.25">
      <c r="H132" s="286"/>
      <c r="I132" s="286"/>
      <c r="J132" s="286"/>
      <c r="K132" s="286"/>
    </row>
    <row r="133" spans="8:11" x14ac:dyDescent="0.25">
      <c r="H133" s="286"/>
      <c r="I133" s="286"/>
      <c r="J133" s="286"/>
      <c r="K133" s="286"/>
    </row>
    <row r="134" spans="8:11" x14ac:dyDescent="0.25">
      <c r="H134" s="286"/>
      <c r="I134" s="286"/>
      <c r="J134" s="286"/>
      <c r="K134" s="286"/>
    </row>
    <row r="135" spans="8:11" x14ac:dyDescent="0.25">
      <c r="H135" s="286"/>
      <c r="I135" s="286"/>
      <c r="J135" s="286"/>
      <c r="K135" s="286"/>
    </row>
    <row r="136" spans="8:11" x14ac:dyDescent="0.25">
      <c r="H136" s="286"/>
      <c r="I136" s="286"/>
      <c r="J136" s="286"/>
      <c r="K136" s="286"/>
    </row>
    <row r="137" spans="8:11" x14ac:dyDescent="0.25">
      <c r="H137" s="286"/>
      <c r="I137" s="286"/>
      <c r="J137" s="286"/>
      <c r="K137" s="286"/>
    </row>
    <row r="138" spans="8:11" x14ac:dyDescent="0.25">
      <c r="H138" s="286"/>
      <c r="I138" s="286"/>
      <c r="J138" s="286"/>
      <c r="K138" s="286"/>
    </row>
    <row r="139" spans="8:11" x14ac:dyDescent="0.25">
      <c r="H139" s="286"/>
      <c r="I139" s="286"/>
      <c r="J139" s="286"/>
      <c r="K139" s="286"/>
    </row>
    <row r="140" spans="8:11" x14ac:dyDescent="0.25">
      <c r="H140" s="286"/>
      <c r="I140" s="286"/>
      <c r="J140" s="286"/>
      <c r="K140" s="286"/>
    </row>
    <row r="141" spans="8:11" x14ac:dyDescent="0.25">
      <c r="H141" s="286"/>
      <c r="I141" s="286"/>
      <c r="J141" s="286"/>
      <c r="K141" s="286"/>
    </row>
    <row r="142" spans="8:11" x14ac:dyDescent="0.25">
      <c r="H142" s="286"/>
      <c r="I142" s="286"/>
      <c r="J142" s="286"/>
      <c r="K142" s="286"/>
    </row>
    <row r="143" spans="8:11" x14ac:dyDescent="0.25">
      <c r="H143" s="286"/>
      <c r="I143" s="286"/>
      <c r="J143" s="286"/>
      <c r="K143" s="286"/>
    </row>
    <row r="144" spans="8:11" x14ac:dyDescent="0.25">
      <c r="H144" s="286"/>
      <c r="I144" s="286"/>
      <c r="J144" s="286"/>
      <c r="K144" s="286"/>
    </row>
    <row r="145" spans="8:11" x14ac:dyDescent="0.25">
      <c r="H145" s="286"/>
      <c r="I145" s="286"/>
      <c r="J145" s="286"/>
      <c r="K145" s="286"/>
    </row>
    <row r="146" spans="8:11" x14ac:dyDescent="0.25">
      <c r="H146" s="286"/>
      <c r="I146" s="286"/>
      <c r="J146" s="286"/>
      <c r="K146" s="286"/>
    </row>
    <row r="147" spans="8:11" x14ac:dyDescent="0.25">
      <c r="H147" s="286"/>
      <c r="I147" s="286"/>
      <c r="J147" s="286"/>
    </row>
    <row r="148" spans="8:11" x14ac:dyDescent="0.25">
      <c r="H148" s="286"/>
      <c r="I148" s="286"/>
      <c r="J148" s="286"/>
    </row>
    <row r="149" spans="8:11" x14ac:dyDescent="0.25">
      <c r="H149" s="286"/>
      <c r="I149" s="286"/>
      <c r="J149" s="286"/>
    </row>
    <row r="150" spans="8:11" x14ac:dyDescent="0.25">
      <c r="H150" s="286"/>
      <c r="I150" s="286"/>
      <c r="J150" s="286"/>
    </row>
    <row r="151" spans="8:11" x14ac:dyDescent="0.25">
      <c r="H151" s="286"/>
      <c r="I151" s="286"/>
      <c r="J151" s="286"/>
    </row>
    <row r="152" spans="8:11" x14ac:dyDescent="0.25">
      <c r="H152" s="286"/>
      <c r="I152" s="286"/>
      <c r="J152" s="286"/>
    </row>
    <row r="153" spans="8:11" x14ac:dyDescent="0.25">
      <c r="H153" s="286"/>
      <c r="I153" s="286"/>
      <c r="J153" s="286"/>
    </row>
    <row r="154" spans="8:11" x14ac:dyDescent="0.25">
      <c r="H154" s="286"/>
      <c r="I154" s="286"/>
      <c r="J154" s="286"/>
    </row>
  </sheetData>
  <customSheetViews>
    <customSheetView guid="{0829E35C-A1FE-4351-804A-88DC468652F1}" showPageBreaks="1" showGridLines="0" printArea="1" topLeftCell="A26">
      <selection activeCell="R42" sqref="R42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1"/>
      <headerFooter scaleWithDoc="0" alignWithMargins="0"/>
    </customSheetView>
    <customSheetView guid="{008514F3-9F3C-4F8A-9094-9BE7DA0BEECC}" showPageBreaks="1" showGridLines="0" printArea="1">
      <selection activeCell="F21" sqref="F21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2"/>
      <headerFooter scaleWithDoc="0" alignWithMargins="0"/>
    </customSheetView>
    <customSheetView guid="{8EB8CEBA-FE59-4363-8EB4-B91D42C62682}" showGridLines="0">
      <selection activeCell="R47" sqref="R47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3"/>
      <headerFooter scaleWithDoc="0" alignWithMargins="0"/>
    </customSheetView>
    <customSheetView guid="{DA3DDF8B-513A-415E-B3B8-0E52E0FD7142}" showGridLines="0" topLeftCell="A10">
      <selection activeCell="R44" sqref="R44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4"/>
      <headerFooter scaleWithDoc="0" alignWithMargins="0"/>
    </customSheetView>
    <customSheetView guid="{0D0E897F-321D-4DE9-8C9B-39D8B4D39896}" showGridLines="0" topLeftCell="A13">
      <selection activeCell="R50" sqref="R50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5"/>
      <headerFooter scaleWithDoc="0" alignWithMargins="0"/>
    </customSheetView>
    <customSheetView guid="{1BE6EAF4-3B6A-43F8-8E6C-7FED4CC01272}" showPageBreaks="1" showGridLines="0" printArea="1" topLeftCell="A28">
      <selection activeCell="P39" sqref="P39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6"/>
      <headerFooter scaleWithDoc="0" alignWithMargins="0"/>
    </customSheetView>
    <customSheetView guid="{A74E0554-3565-491F-BC9A-EE10F38639BE}" showGridLines="0" topLeftCell="A4">
      <selection activeCell="R40" sqref="R40"/>
      <pageMargins left="0.55118110236220474" right="0.55118110236220474" top="0.6692913385826772" bottom="0.51181102362204722" header="0.51181102362204722" footer="0.51181102362204722"/>
      <pageSetup paperSize="9" scale="72" firstPageNumber="5" orientation="landscape" useFirstPageNumber="1" verticalDpi="1200" r:id="rId7"/>
      <headerFooter scaleWithDoc="0" alignWithMargins="0"/>
    </customSheetView>
  </customSheetViews>
  <mergeCells count="9">
    <mergeCell ref="R46:R47"/>
    <mergeCell ref="N46:N47"/>
    <mergeCell ref="H19:H20"/>
    <mergeCell ref="J19:J20"/>
    <mergeCell ref="D19:E20"/>
    <mergeCell ref="D36:E37"/>
    <mergeCell ref="H36:H37"/>
    <mergeCell ref="J36:J37"/>
    <mergeCell ref="P46:P47"/>
  </mergeCells>
  <pageMargins left="0.39370078740157483" right="0.39370078740157483" top="0.39370078740157483" bottom="0.39370078740157483" header="0.39370078740157483" footer="0.39370078740157483"/>
  <pageSetup paperSize="9" scale="73" firstPageNumber="10" orientation="landscape" useFirstPageNumber="1" r:id="rId8"/>
  <headerFooter scaleWithDoc="0" alignWithMargins="0">
    <oddFooter>&amp;R&amp;"Trebuchet MS,Normal"&amp;10&amp;P</oddFooter>
  </headerFooter>
  <cellWatches>
    <cellWatch r="P16"/>
    <cellWatch r="P17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3"/>
    <pageSetUpPr fitToPage="1"/>
  </sheetPr>
  <dimension ref="A2:R89"/>
  <sheetViews>
    <sheetView showGridLines="0" view="pageBreakPreview" zoomScale="115" zoomScaleNormal="100" zoomScaleSheetLayoutView="115" workbookViewId="0"/>
  </sheetViews>
  <sheetFormatPr defaultColWidth="9.140625" defaultRowHeight="15" x14ac:dyDescent="0.25"/>
  <cols>
    <col min="1" max="1" width="2.5703125" style="14" customWidth="1"/>
    <col min="2" max="2" width="1.85546875" style="14" customWidth="1"/>
    <col min="3" max="3" width="54.42578125" style="14" customWidth="1"/>
    <col min="4" max="4" width="5.85546875" style="28" customWidth="1"/>
    <col min="5" max="5" width="12.28515625" style="28" hidden="1" customWidth="1"/>
    <col min="6" max="6" width="0.85546875" style="103" customWidth="1"/>
    <col min="7" max="7" width="12.28515625" style="103" customWidth="1"/>
    <col min="8" max="8" width="1" style="24" customWidth="1"/>
    <col min="9" max="9" width="12.140625" style="24" hidden="1" customWidth="1"/>
    <col min="10" max="10" width="0.85546875" style="24" customWidth="1"/>
    <col min="11" max="12" width="12" style="24" customWidth="1"/>
    <col min="13" max="13" width="12.28515625" style="103" hidden="1" customWidth="1"/>
    <col min="14" max="14" width="12.28515625" style="103" customWidth="1"/>
    <col min="15" max="15" width="14.85546875" style="24" customWidth="1"/>
    <col min="16" max="16" width="16" style="24" bestFit="1" customWidth="1"/>
    <col min="17" max="17" width="14.85546875" style="24" customWidth="1"/>
    <col min="18" max="18" width="16" style="24" bestFit="1" customWidth="1"/>
    <col min="19" max="16384" width="9.140625" style="14"/>
  </cols>
  <sheetData>
    <row r="2" spans="2:18" s="60" customFormat="1" ht="20.25" x14ac:dyDescent="0.3">
      <c r="B2" s="57" t="s">
        <v>34</v>
      </c>
      <c r="D2" s="52"/>
      <c r="E2" s="52"/>
      <c r="F2" s="227"/>
      <c r="G2" s="227"/>
      <c r="H2" s="54"/>
      <c r="I2" s="54"/>
      <c r="J2" s="54"/>
      <c r="K2" s="54"/>
      <c r="L2" s="54"/>
      <c r="M2" s="227"/>
      <c r="N2" s="227"/>
      <c r="O2" s="54"/>
      <c r="P2" s="54"/>
      <c r="Q2" s="54"/>
      <c r="R2" s="54"/>
    </row>
    <row r="3" spans="2:18" ht="15" customHeight="1" x14ac:dyDescent="0.25">
      <c r="B3" s="12"/>
    </row>
    <row r="4" spans="2:18" s="45" customFormat="1" ht="18.75" x14ac:dyDescent="0.3">
      <c r="B4" s="58" t="s">
        <v>143</v>
      </c>
      <c r="D4" s="46"/>
      <c r="E4" s="46"/>
      <c r="F4" s="228"/>
      <c r="G4" s="228"/>
      <c r="H4" s="55"/>
      <c r="I4" s="55"/>
      <c r="J4" s="55"/>
      <c r="K4" s="55"/>
      <c r="L4" s="55"/>
      <c r="M4" s="228"/>
      <c r="N4" s="228"/>
      <c r="O4" s="55"/>
      <c r="P4" s="55"/>
      <c r="Q4" s="55"/>
      <c r="R4" s="55"/>
    </row>
    <row r="5" spans="2:18" ht="14.25" customHeight="1" x14ac:dyDescent="0.25">
      <c r="B5" s="12"/>
    </row>
    <row r="6" spans="2:18" s="61" customFormat="1" ht="15.75" x14ac:dyDescent="0.25">
      <c r="B6" s="92" t="s">
        <v>249</v>
      </c>
      <c r="D6" s="53"/>
      <c r="E6" s="53"/>
      <c r="F6" s="229"/>
      <c r="G6" s="229"/>
      <c r="H6" s="121"/>
      <c r="I6" s="121"/>
      <c r="J6" s="121"/>
      <c r="K6" s="121"/>
      <c r="L6" s="121"/>
      <c r="M6" s="229"/>
      <c r="N6" s="229"/>
      <c r="O6" s="121"/>
      <c r="P6" s="121"/>
      <c r="Q6" s="121"/>
      <c r="R6" s="121"/>
    </row>
    <row r="7" spans="2:18" ht="14.25" customHeight="1" x14ac:dyDescent="0.25">
      <c r="B7" s="12"/>
    </row>
    <row r="8" spans="2:18" s="49" customFormat="1" ht="15.75" x14ac:dyDescent="0.25">
      <c r="B8" s="62" t="s">
        <v>40</v>
      </c>
      <c r="C8" s="48"/>
      <c r="D8" s="50"/>
      <c r="E8" s="50"/>
      <c r="F8" s="230"/>
      <c r="G8" s="230"/>
      <c r="H8" s="56"/>
      <c r="I8" s="56"/>
      <c r="J8" s="56"/>
      <c r="K8" s="56"/>
      <c r="L8" s="56"/>
      <c r="M8" s="230"/>
      <c r="N8" s="230"/>
      <c r="O8" s="56"/>
      <c r="P8" s="56"/>
      <c r="Q8" s="56"/>
      <c r="R8" s="56"/>
    </row>
    <row r="9" spans="2:18" ht="14.25" customHeight="1" x14ac:dyDescent="0.25">
      <c r="B9" s="63"/>
      <c r="C9" s="13"/>
    </row>
    <row r="10" spans="2:18" ht="45.75" customHeight="1" x14ac:dyDescent="0.25">
      <c r="B10" s="63"/>
      <c r="C10" s="13"/>
      <c r="D10" s="29" t="s">
        <v>58</v>
      </c>
      <c r="E10" s="120"/>
      <c r="F10" s="120"/>
      <c r="G10" s="270">
        <v>2024</v>
      </c>
      <c r="H10" s="270"/>
      <c r="I10" s="270"/>
      <c r="J10" s="270"/>
      <c r="K10" s="270">
        <v>2023</v>
      </c>
      <c r="L10" s="120"/>
      <c r="M10" s="120"/>
      <c r="N10" s="120"/>
      <c r="O10" s="120"/>
      <c r="P10" s="120"/>
      <c r="Q10" s="120"/>
      <c r="R10" s="120"/>
    </row>
    <row r="11" spans="2:18" ht="14.25" customHeight="1" x14ac:dyDescent="0.25">
      <c r="C11" s="13"/>
      <c r="E11" s="29"/>
    </row>
    <row r="12" spans="2:18" ht="14.25" customHeight="1" x14ac:dyDescent="0.25">
      <c r="F12" s="80"/>
      <c r="G12" s="80"/>
      <c r="H12" s="122"/>
      <c r="I12" s="122"/>
      <c r="J12" s="122"/>
      <c r="K12" s="122"/>
      <c r="L12" s="122"/>
      <c r="M12" s="80"/>
      <c r="N12" s="80"/>
      <c r="O12" s="122"/>
      <c r="P12" s="122"/>
      <c r="Q12" s="122"/>
      <c r="R12" s="122"/>
    </row>
    <row r="13" spans="2:18" ht="11.25" customHeight="1" x14ac:dyDescent="0.25">
      <c r="F13" s="80"/>
      <c r="G13" s="80"/>
      <c r="H13" s="122"/>
      <c r="I13" s="122"/>
      <c r="J13" s="122"/>
      <c r="K13" s="122"/>
      <c r="L13" s="122"/>
      <c r="M13" s="80"/>
      <c r="N13" s="80"/>
      <c r="O13" s="122"/>
      <c r="P13" s="234"/>
      <c r="Q13" s="122"/>
      <c r="R13" s="234"/>
    </row>
    <row r="14" spans="2:18" x14ac:dyDescent="0.25">
      <c r="B14" s="39" t="s">
        <v>148</v>
      </c>
      <c r="D14" s="28">
        <v>26</v>
      </c>
      <c r="E14" s="31"/>
      <c r="F14" s="71"/>
      <c r="G14" s="71">
        <v>2886188</v>
      </c>
      <c r="H14" s="71"/>
      <c r="I14" s="31"/>
      <c r="J14" s="31"/>
      <c r="K14" s="31">
        <v>2822432</v>
      </c>
      <c r="L14" s="31"/>
      <c r="M14" s="31"/>
      <c r="N14" s="71"/>
      <c r="O14" s="71"/>
      <c r="P14" s="234"/>
      <c r="Q14" s="71"/>
      <c r="R14" s="234"/>
    </row>
    <row r="15" spans="2:18" ht="14.25" customHeight="1" x14ac:dyDescent="0.25">
      <c r="B15" s="12"/>
      <c r="E15" s="44"/>
      <c r="F15" s="78"/>
      <c r="G15" s="78"/>
      <c r="H15" s="71"/>
      <c r="I15" s="31"/>
      <c r="J15" s="31"/>
      <c r="K15" s="31"/>
      <c r="L15" s="31"/>
      <c r="M15" s="44"/>
      <c r="N15" s="78"/>
      <c r="O15" s="71"/>
      <c r="P15" s="225"/>
      <c r="Q15" s="71"/>
      <c r="R15" s="225"/>
    </row>
    <row r="16" spans="2:18" ht="14.25" customHeight="1" x14ac:dyDescent="0.25">
      <c r="B16" s="12" t="s">
        <v>75</v>
      </c>
      <c r="D16" s="28">
        <v>27</v>
      </c>
      <c r="E16" s="33"/>
      <c r="F16" s="71"/>
      <c r="G16" s="99">
        <v>-2021333</v>
      </c>
      <c r="H16" s="71"/>
      <c r="I16" s="33"/>
      <c r="J16" s="31"/>
      <c r="K16" s="33">
        <v>-2000977</v>
      </c>
      <c r="L16" s="31"/>
      <c r="M16" s="33"/>
      <c r="N16" s="71"/>
      <c r="O16" s="71"/>
      <c r="P16" s="234"/>
      <c r="Q16" s="71"/>
      <c r="R16" s="234"/>
    </row>
    <row r="17" spans="2:18" ht="7.5" customHeight="1" x14ac:dyDescent="0.25">
      <c r="C17" s="12"/>
      <c r="E17" s="31"/>
      <c r="F17" s="71"/>
      <c r="G17" s="71"/>
      <c r="H17" s="31"/>
      <c r="I17" s="31"/>
      <c r="J17" s="31"/>
      <c r="K17" s="31"/>
      <c r="L17" s="31"/>
      <c r="M17" s="31"/>
      <c r="N17" s="71"/>
      <c r="O17" s="31"/>
      <c r="P17" s="235"/>
      <c r="Q17" s="31"/>
      <c r="R17" s="235"/>
    </row>
    <row r="18" spans="2:18" ht="13.5" customHeight="1" x14ac:dyDescent="0.25">
      <c r="B18" s="39" t="s">
        <v>76</v>
      </c>
      <c r="E18" s="31"/>
      <c r="F18" s="71"/>
      <c r="G18" s="71">
        <f>SUM(G14:G17)</f>
        <v>864855</v>
      </c>
      <c r="H18" s="31"/>
      <c r="I18" s="31"/>
      <c r="J18" s="31"/>
      <c r="K18" s="31">
        <f>SUM(K14:K17)</f>
        <v>821455</v>
      </c>
      <c r="L18" s="31"/>
      <c r="M18" s="31"/>
      <c r="N18" s="71"/>
      <c r="O18" s="31"/>
      <c r="P18" s="234"/>
      <c r="Q18" s="31"/>
      <c r="R18" s="234"/>
    </row>
    <row r="19" spans="2:18" ht="9.75" customHeight="1" x14ac:dyDescent="0.25">
      <c r="B19" s="12"/>
      <c r="E19" s="44"/>
      <c r="F19" s="78"/>
      <c r="G19" s="78"/>
      <c r="H19" s="31"/>
      <c r="I19" s="31"/>
      <c r="J19" s="31"/>
      <c r="K19" s="31"/>
      <c r="L19" s="31"/>
      <c r="M19" s="44"/>
      <c r="N19" s="78"/>
      <c r="O19" s="31"/>
      <c r="P19" s="234"/>
      <c r="Q19" s="31"/>
      <c r="R19" s="234"/>
    </row>
    <row r="20" spans="2:18" ht="13.5" customHeight="1" x14ac:dyDescent="0.25">
      <c r="B20" s="39" t="s">
        <v>77</v>
      </c>
      <c r="E20" s="44"/>
      <c r="F20" s="78"/>
      <c r="G20" s="78"/>
      <c r="H20" s="31"/>
      <c r="I20" s="31"/>
      <c r="J20" s="31"/>
      <c r="K20" s="31"/>
      <c r="L20" s="31"/>
      <c r="M20" s="44"/>
      <c r="N20" s="78"/>
      <c r="O20" s="31"/>
      <c r="P20" s="236"/>
      <c r="Q20" s="31"/>
      <c r="R20" s="236"/>
    </row>
    <row r="21" spans="2:18" ht="14.25" customHeight="1" x14ac:dyDescent="0.25">
      <c r="C21" s="38" t="s">
        <v>31</v>
      </c>
      <c r="D21" s="28" t="s">
        <v>241</v>
      </c>
      <c r="E21" s="31"/>
      <c r="F21" s="71"/>
      <c r="G21" s="71">
        <v>-425097</v>
      </c>
      <c r="H21" s="71"/>
      <c r="I21" s="31"/>
      <c r="J21" s="31"/>
      <c r="K21" s="31">
        <v>-276141</v>
      </c>
      <c r="L21" s="31"/>
      <c r="M21" s="31"/>
      <c r="N21" s="71"/>
      <c r="O21" s="71"/>
      <c r="P21" s="71"/>
      <c r="Q21" s="71"/>
      <c r="R21" s="71"/>
    </row>
    <row r="22" spans="2:18" ht="14.25" customHeight="1" x14ac:dyDescent="0.25">
      <c r="C22" s="38" t="s">
        <v>32</v>
      </c>
      <c r="D22" s="28" t="s">
        <v>242</v>
      </c>
      <c r="E22" s="31"/>
      <c r="F22" s="71"/>
      <c r="G22" s="71">
        <v>-286393</v>
      </c>
      <c r="H22" s="71"/>
      <c r="I22" s="31"/>
      <c r="J22" s="31"/>
      <c r="K22" s="31">
        <v>-332356</v>
      </c>
      <c r="L22" s="31"/>
      <c r="M22" s="31"/>
      <c r="N22" s="71"/>
      <c r="O22" s="71"/>
      <c r="P22" s="71"/>
      <c r="Q22" s="71"/>
      <c r="R22" s="71"/>
    </row>
    <row r="23" spans="2:18" ht="14.25" customHeight="1" x14ac:dyDescent="0.25">
      <c r="C23" s="38" t="s">
        <v>33</v>
      </c>
      <c r="D23" s="28" t="s">
        <v>243</v>
      </c>
      <c r="E23" s="31"/>
      <c r="F23" s="71"/>
      <c r="G23" s="71">
        <v>-21082</v>
      </c>
      <c r="H23" s="71"/>
      <c r="I23" s="31"/>
      <c r="J23" s="31"/>
      <c r="K23" s="31">
        <v>-16657</v>
      </c>
      <c r="L23" s="31"/>
      <c r="M23" s="31"/>
      <c r="N23" s="71"/>
      <c r="O23" s="71"/>
      <c r="P23" s="71"/>
      <c r="Q23" s="71"/>
      <c r="R23" s="71"/>
    </row>
    <row r="24" spans="2:18" ht="14.25" customHeight="1" x14ac:dyDescent="0.25">
      <c r="C24" s="38" t="s">
        <v>108</v>
      </c>
      <c r="D24" s="28" t="s">
        <v>244</v>
      </c>
      <c r="E24" s="33"/>
      <c r="F24" s="71"/>
      <c r="G24" s="99">
        <v>88032</v>
      </c>
      <c r="H24" s="71"/>
      <c r="I24" s="33"/>
      <c r="J24" s="31"/>
      <c r="K24" s="33">
        <v>8454</v>
      </c>
      <c r="L24" s="31"/>
      <c r="M24" s="33"/>
      <c r="N24" s="71"/>
      <c r="O24" s="71"/>
      <c r="P24" s="71"/>
      <c r="Q24" s="71"/>
      <c r="R24" s="71"/>
    </row>
    <row r="25" spans="2:18" ht="14.25" customHeight="1" x14ac:dyDescent="0.25">
      <c r="C25" s="38"/>
      <c r="E25" s="44"/>
      <c r="F25" s="78"/>
      <c r="G25" s="78"/>
      <c r="H25" s="31"/>
      <c r="I25" s="31"/>
      <c r="J25" s="31"/>
      <c r="K25" s="31"/>
      <c r="L25" s="31"/>
      <c r="M25" s="44"/>
      <c r="N25" s="78"/>
      <c r="O25" s="31"/>
      <c r="P25" s="31"/>
      <c r="Q25" s="31"/>
      <c r="R25" s="31"/>
    </row>
    <row r="26" spans="2:18" ht="14.25" customHeight="1" x14ac:dyDescent="0.25">
      <c r="C26" s="12"/>
      <c r="E26" s="36"/>
      <c r="F26" s="259"/>
      <c r="G26" s="244">
        <f>SUM(G21:G25)</f>
        <v>-644540</v>
      </c>
      <c r="H26" s="36"/>
      <c r="I26" s="36"/>
      <c r="J26" s="223"/>
      <c r="K26" s="36">
        <f>SUM(K21:K25)</f>
        <v>-616700</v>
      </c>
      <c r="L26" s="36"/>
      <c r="M26" s="36"/>
      <c r="N26" s="71"/>
      <c r="O26" s="36"/>
      <c r="P26" s="36"/>
      <c r="Q26" s="36"/>
      <c r="R26" s="36"/>
    </row>
    <row r="27" spans="2:18" ht="9.75" customHeight="1" x14ac:dyDescent="0.25">
      <c r="C27" s="12"/>
      <c r="E27" s="253"/>
      <c r="F27" s="78"/>
      <c r="G27" s="260"/>
      <c r="H27" s="31"/>
      <c r="I27" s="34"/>
      <c r="J27" s="31"/>
      <c r="K27" s="34"/>
      <c r="L27" s="31"/>
      <c r="M27" s="253"/>
      <c r="N27" s="78"/>
      <c r="O27" s="31"/>
      <c r="P27" s="31"/>
      <c r="Q27" s="31"/>
      <c r="R27" s="31"/>
    </row>
    <row r="28" spans="2:18" ht="14.25" customHeight="1" x14ac:dyDescent="0.25">
      <c r="B28" s="37" t="s">
        <v>109</v>
      </c>
      <c r="C28" s="12"/>
      <c r="E28" s="33"/>
      <c r="F28" s="71"/>
      <c r="G28" s="99">
        <f>G18+G26</f>
        <v>220315</v>
      </c>
      <c r="H28" s="31"/>
      <c r="I28" s="33"/>
      <c r="J28" s="31"/>
      <c r="K28" s="33">
        <f>K18+K26</f>
        <v>204755</v>
      </c>
      <c r="L28" s="31"/>
      <c r="M28" s="33"/>
      <c r="N28" s="71"/>
      <c r="O28" s="31"/>
      <c r="P28" s="31"/>
      <c r="Q28" s="31"/>
      <c r="R28" s="31"/>
    </row>
    <row r="29" spans="2:18" ht="7.5" customHeight="1" x14ac:dyDescent="0.25">
      <c r="C29" s="12"/>
      <c r="E29" s="44"/>
      <c r="F29" s="78"/>
      <c r="G29" s="78"/>
      <c r="H29" s="31"/>
      <c r="I29" s="31"/>
      <c r="J29" s="31"/>
      <c r="K29" s="31"/>
      <c r="L29" s="31"/>
      <c r="M29" s="44"/>
      <c r="N29" s="78"/>
      <c r="O29" s="31"/>
      <c r="P29" s="31"/>
      <c r="Q29" s="31"/>
      <c r="R29" s="31"/>
    </row>
    <row r="30" spans="2:18" ht="14.25" customHeight="1" x14ac:dyDescent="0.25">
      <c r="C30" s="14" t="s">
        <v>90</v>
      </c>
      <c r="D30" s="28">
        <v>29</v>
      </c>
      <c r="E30" s="31"/>
      <c r="F30" s="71"/>
      <c r="G30" s="71">
        <v>80980</v>
      </c>
      <c r="H30" s="71"/>
      <c r="I30" s="31"/>
      <c r="J30" s="31"/>
      <c r="K30" s="31">
        <v>68423</v>
      </c>
      <c r="L30" s="31"/>
      <c r="M30" s="31"/>
      <c r="N30" s="71"/>
      <c r="O30" s="273"/>
      <c r="P30" s="273"/>
      <c r="Q30" s="71"/>
      <c r="R30" s="71"/>
    </row>
    <row r="31" spans="2:18" ht="14.25" customHeight="1" x14ac:dyDescent="0.25">
      <c r="C31" s="14" t="s">
        <v>104</v>
      </c>
      <c r="D31" s="28">
        <v>29</v>
      </c>
      <c r="E31" s="33"/>
      <c r="F31" s="71"/>
      <c r="G31" s="99">
        <v>-136334</v>
      </c>
      <c r="H31" s="71"/>
      <c r="I31" s="33"/>
      <c r="J31" s="31"/>
      <c r="K31" s="33">
        <v>-159448</v>
      </c>
      <c r="L31" s="31"/>
      <c r="M31" s="33"/>
      <c r="N31" s="71"/>
      <c r="O31" s="273"/>
      <c r="P31" s="273"/>
      <c r="Q31" s="71"/>
      <c r="R31" s="71"/>
    </row>
    <row r="32" spans="2:18" ht="14.25" customHeight="1" x14ac:dyDescent="0.25">
      <c r="E32" s="24"/>
      <c r="F32" s="72"/>
      <c r="G32" s="72"/>
      <c r="H32" s="31"/>
      <c r="I32" s="31"/>
      <c r="J32" s="31"/>
      <c r="K32" s="31"/>
      <c r="L32" s="31"/>
      <c r="M32" s="24"/>
      <c r="N32" s="72"/>
      <c r="O32" s="31"/>
      <c r="P32" s="31"/>
      <c r="Q32" s="31"/>
      <c r="R32" s="31"/>
    </row>
    <row r="33" spans="2:18" ht="14.25" customHeight="1" x14ac:dyDescent="0.25">
      <c r="B33" s="37" t="s">
        <v>110</v>
      </c>
      <c r="D33" s="28">
        <v>29</v>
      </c>
      <c r="E33" s="33"/>
      <c r="F33" s="71"/>
      <c r="G33" s="99">
        <f>SUM(G30:G31)</f>
        <v>-55354</v>
      </c>
      <c r="H33" s="31"/>
      <c r="I33" s="33"/>
      <c r="J33" s="31"/>
      <c r="K33" s="33">
        <f>SUM(K30:K31)</f>
        <v>-91025</v>
      </c>
      <c r="L33" s="31"/>
      <c r="M33" s="33"/>
      <c r="N33" s="71"/>
      <c r="O33" s="273"/>
      <c r="P33" s="273"/>
      <c r="R33" s="31"/>
    </row>
    <row r="34" spans="2:18" ht="14.25" customHeight="1" x14ac:dyDescent="0.25">
      <c r="E34" s="44"/>
      <c r="F34" s="78"/>
      <c r="G34" s="78"/>
      <c r="H34" s="31"/>
      <c r="I34" s="31"/>
      <c r="J34" s="31"/>
      <c r="K34" s="31"/>
      <c r="L34" s="31"/>
      <c r="M34" s="44"/>
      <c r="N34" s="78"/>
      <c r="O34" s="272"/>
      <c r="P34" s="272"/>
      <c r="Q34" s="31"/>
      <c r="R34" s="31"/>
    </row>
    <row r="35" spans="2:18" ht="14.25" customHeight="1" x14ac:dyDescent="0.25">
      <c r="B35" s="39" t="s">
        <v>245</v>
      </c>
      <c r="E35" s="33"/>
      <c r="F35" s="71"/>
      <c r="G35" s="99">
        <f>G28+G33</f>
        <v>164961</v>
      </c>
      <c r="H35" s="31"/>
      <c r="I35" s="33"/>
      <c r="J35" s="31"/>
      <c r="K35" s="33">
        <f>K28+K33</f>
        <v>113730</v>
      </c>
      <c r="L35" s="31"/>
      <c r="M35" s="33"/>
      <c r="N35" s="71"/>
      <c r="O35" s="31"/>
      <c r="P35" s="31"/>
      <c r="Q35" s="31"/>
      <c r="R35" s="31"/>
    </row>
    <row r="36" spans="2:18" ht="3.75" customHeight="1" x14ac:dyDescent="0.25">
      <c r="C36" s="12"/>
      <c r="E36" s="44"/>
      <c r="F36" s="78"/>
      <c r="G36" s="78"/>
      <c r="H36" s="31"/>
      <c r="I36" s="31"/>
      <c r="J36" s="31"/>
      <c r="K36" s="31"/>
      <c r="L36" s="31"/>
      <c r="M36" s="44"/>
      <c r="N36" s="78"/>
      <c r="O36" s="31"/>
      <c r="P36" s="31"/>
      <c r="Q36" s="31"/>
      <c r="R36" s="31"/>
    </row>
    <row r="37" spans="2:18" ht="14.25" customHeight="1" x14ac:dyDescent="0.25">
      <c r="C37" s="38" t="s">
        <v>237</v>
      </c>
      <c r="E37" s="33"/>
      <c r="F37" s="71"/>
      <c r="G37" s="99">
        <v>-22792</v>
      </c>
      <c r="H37" s="71"/>
      <c r="I37" s="33"/>
      <c r="J37" s="31"/>
      <c r="K37" s="33">
        <f>-11155-11866</f>
        <v>-23021</v>
      </c>
      <c r="L37" s="31"/>
      <c r="M37" s="33"/>
      <c r="N37" s="71"/>
      <c r="O37" s="71"/>
      <c r="P37" s="71"/>
      <c r="Q37" s="71"/>
      <c r="R37" s="71"/>
    </row>
    <row r="38" spans="2:18" hidden="1" x14ac:dyDescent="0.25">
      <c r="C38" s="38"/>
      <c r="E38" s="31"/>
      <c r="F38" s="71"/>
      <c r="G38" s="71"/>
      <c r="H38" s="71"/>
      <c r="I38" s="31"/>
      <c r="J38" s="31"/>
      <c r="K38" s="31"/>
      <c r="L38" s="31"/>
      <c r="M38" s="31"/>
      <c r="N38" s="71"/>
      <c r="O38" s="71"/>
      <c r="P38" s="71"/>
      <c r="Q38" s="71"/>
      <c r="R38" s="71"/>
    </row>
    <row r="39" spans="2:18" hidden="1" x14ac:dyDescent="0.25">
      <c r="C39" s="38"/>
      <c r="E39" s="44"/>
      <c r="F39" s="78"/>
      <c r="G39" s="78">
        <v>0</v>
      </c>
      <c r="H39" s="31"/>
      <c r="I39" s="31"/>
      <c r="J39" s="31"/>
      <c r="K39" s="31">
        <v>0</v>
      </c>
      <c r="L39" s="31"/>
      <c r="M39" s="44"/>
      <c r="N39" s="78"/>
      <c r="O39" s="31"/>
      <c r="P39" s="31"/>
      <c r="Q39" s="31"/>
      <c r="R39" s="31"/>
    </row>
    <row r="40" spans="2:18" hidden="1" x14ac:dyDescent="0.25">
      <c r="C40" s="38"/>
      <c r="E40" s="254"/>
      <c r="F40" s="78"/>
      <c r="G40" s="261">
        <v>0</v>
      </c>
      <c r="H40" s="71"/>
      <c r="I40" s="99"/>
      <c r="J40" s="71"/>
      <c r="K40" s="99">
        <v>0</v>
      </c>
      <c r="L40" s="71"/>
      <c r="M40" s="254"/>
      <c r="N40" s="78"/>
      <c r="O40" s="71"/>
      <c r="P40" s="71"/>
      <c r="Q40" s="71"/>
      <c r="R40" s="71"/>
    </row>
    <row r="41" spans="2:18" ht="4.5" customHeight="1" x14ac:dyDescent="0.25">
      <c r="C41" s="12"/>
      <c r="E41" s="44"/>
      <c r="F41" s="78"/>
      <c r="G41" s="78"/>
      <c r="H41" s="31"/>
      <c r="I41" s="31"/>
      <c r="J41" s="31"/>
      <c r="K41" s="31"/>
      <c r="L41" s="31"/>
      <c r="M41" s="44"/>
      <c r="N41" s="78"/>
      <c r="O41" s="31"/>
      <c r="P41" s="31"/>
      <c r="Q41" s="31"/>
      <c r="R41" s="31"/>
    </row>
    <row r="42" spans="2:18" ht="14.25" customHeight="1" thickBot="1" x14ac:dyDescent="0.3">
      <c r="B42" s="39" t="s">
        <v>147</v>
      </c>
      <c r="E42" s="32"/>
      <c r="F42" s="71"/>
      <c r="G42" s="77">
        <f>G35+G37+G38+G39+G40</f>
        <v>142169</v>
      </c>
      <c r="H42" s="31"/>
      <c r="I42" s="32"/>
      <c r="J42" s="31"/>
      <c r="K42" s="32">
        <f>K35+K37+K38+K39+K40</f>
        <v>90709</v>
      </c>
      <c r="L42" s="31"/>
      <c r="M42" s="32"/>
      <c r="N42" s="71"/>
      <c r="O42" s="31"/>
      <c r="P42" s="31"/>
      <c r="Q42" s="31"/>
      <c r="R42" s="31"/>
    </row>
    <row r="43" spans="2:18" ht="14.25" customHeight="1" thickTop="1" x14ac:dyDescent="0.25">
      <c r="B43" s="39"/>
      <c r="E43" s="44"/>
      <c r="F43" s="78"/>
      <c r="G43" s="78"/>
      <c r="H43" s="31"/>
      <c r="I43" s="31"/>
      <c r="J43" s="31"/>
      <c r="K43" s="31"/>
      <c r="L43" s="31"/>
      <c r="M43" s="44"/>
      <c r="N43" s="78"/>
      <c r="O43" s="387" t="s">
        <v>208</v>
      </c>
      <c r="P43" s="387"/>
      <c r="Q43" s="387" t="s">
        <v>208</v>
      </c>
      <c r="R43" s="387"/>
    </row>
    <row r="44" spans="2:18" ht="14.25" customHeight="1" x14ac:dyDescent="0.25">
      <c r="B44" s="39" t="s">
        <v>137</v>
      </c>
      <c r="E44" s="44"/>
      <c r="F44" s="78"/>
      <c r="G44" s="78"/>
      <c r="H44" s="31"/>
      <c r="I44" s="31"/>
      <c r="J44" s="31"/>
      <c r="K44" s="31"/>
      <c r="L44" s="31"/>
      <c r="M44" s="44"/>
      <c r="N44" s="78"/>
      <c r="O44" s="391" t="s">
        <v>236</v>
      </c>
      <c r="P44" s="392"/>
      <c r="Q44" s="391" t="s">
        <v>235</v>
      </c>
      <c r="R44" s="392"/>
    </row>
    <row r="45" spans="2:18" ht="14.25" customHeight="1" thickBot="1" x14ac:dyDescent="0.3">
      <c r="B45" s="12" t="s">
        <v>138</v>
      </c>
      <c r="E45" s="255"/>
      <c r="F45" s="91"/>
      <c r="G45" s="160">
        <f>G42*1000/P49</f>
        <v>0.67457664952327445</v>
      </c>
      <c r="H45" s="91"/>
      <c r="I45" s="160"/>
      <c r="J45" s="91"/>
      <c r="K45" s="160">
        <f>K42*1000/R49</f>
        <v>0.44671566232665133</v>
      </c>
      <c r="L45" s="91"/>
      <c r="M45" s="255"/>
      <c r="N45" s="91"/>
      <c r="O45" s="192"/>
      <c r="P45" s="193"/>
      <c r="Q45" s="192"/>
      <c r="R45" s="193"/>
    </row>
    <row r="46" spans="2:18" ht="14.25" customHeight="1" thickTop="1" x14ac:dyDescent="0.25">
      <c r="B46" s="38"/>
      <c r="F46" s="78"/>
      <c r="G46" s="78"/>
      <c r="H46" s="31"/>
      <c r="I46" s="31"/>
      <c r="J46" s="31"/>
      <c r="K46" s="31"/>
      <c r="L46" s="31"/>
      <c r="M46" s="78"/>
      <c r="N46" s="78"/>
      <c r="O46" s="192"/>
      <c r="P46" s="193"/>
      <c r="Q46" s="192"/>
      <c r="R46" s="193"/>
    </row>
    <row r="47" spans="2:18" ht="14.25" customHeight="1" x14ac:dyDescent="0.25">
      <c r="B47" s="35" t="s">
        <v>209</v>
      </c>
      <c r="O47" s="192" t="s">
        <v>179</v>
      </c>
      <c r="P47" s="192">
        <v>210666094</v>
      </c>
      <c r="Q47" s="192" t="s">
        <v>179</v>
      </c>
      <c r="R47" s="192">
        <v>202971393</v>
      </c>
    </row>
    <row r="48" spans="2:18" s="26" customFormat="1" ht="14.25" customHeight="1" x14ac:dyDescent="0.25">
      <c r="B48" s="39"/>
      <c r="D48" s="28"/>
      <c r="E48" s="28"/>
      <c r="F48" s="231"/>
      <c r="G48" s="231"/>
      <c r="H48" s="123"/>
      <c r="I48" s="123"/>
      <c r="J48" s="123"/>
      <c r="K48" s="123"/>
      <c r="L48" s="123"/>
      <c r="M48" s="231"/>
      <c r="N48" s="231"/>
      <c r="O48" s="192" t="s">
        <v>180</v>
      </c>
      <c r="P48" s="192">
        <v>86828</v>
      </c>
      <c r="Q48" s="192" t="s">
        <v>180</v>
      </c>
      <c r="R48" s="192">
        <v>86184</v>
      </c>
    </row>
    <row r="49" spans="3:18" ht="14.25" customHeight="1" x14ac:dyDescent="0.25">
      <c r="F49" s="238"/>
      <c r="G49" s="238"/>
      <c r="H49" s="124"/>
      <c r="I49" s="124"/>
      <c r="J49" s="124"/>
      <c r="K49" s="124"/>
      <c r="L49" s="124"/>
      <c r="M49" s="238"/>
      <c r="N49" s="238"/>
      <c r="O49" s="192" t="s">
        <v>181</v>
      </c>
      <c r="P49" s="192">
        <f>SUM(P47:P48)</f>
        <v>210752922</v>
      </c>
      <c r="Q49" s="192" t="s">
        <v>181</v>
      </c>
      <c r="R49" s="192">
        <f>SUM(R47:R48)</f>
        <v>203057577</v>
      </c>
    </row>
    <row r="50" spans="3:18" s="65" customFormat="1" ht="14.25" customHeight="1" x14ac:dyDescent="0.25">
      <c r="C50" s="14"/>
      <c r="D50" s="66"/>
      <c r="E50" s="256"/>
      <c r="F50" s="232"/>
      <c r="G50" s="232"/>
      <c r="H50" s="173"/>
      <c r="I50" s="173"/>
      <c r="J50" s="173"/>
      <c r="K50" s="173"/>
      <c r="L50" s="173"/>
      <c r="M50" s="232"/>
      <c r="N50" s="232"/>
      <c r="O50" s="173"/>
      <c r="P50" s="173"/>
      <c r="Q50" s="173"/>
      <c r="R50" s="173"/>
    </row>
    <row r="51" spans="3:18" ht="14.25" customHeight="1" x14ac:dyDescent="0.25">
      <c r="F51" s="233"/>
      <c r="G51" s="233"/>
      <c r="H51" s="125"/>
      <c r="I51" s="125"/>
      <c r="J51" s="125"/>
      <c r="K51" s="125"/>
      <c r="L51" s="125"/>
      <c r="M51" s="233"/>
      <c r="N51" s="233"/>
      <c r="O51" s="125"/>
      <c r="P51" s="125"/>
      <c r="Q51" s="125"/>
      <c r="R51" s="125"/>
    </row>
    <row r="52" spans="3:18" ht="14.25" customHeight="1" x14ac:dyDescent="0.25"/>
    <row r="53" spans="3:18" ht="14.25" customHeight="1" x14ac:dyDescent="0.25"/>
    <row r="54" spans="3:18" ht="14.25" customHeight="1" x14ac:dyDescent="0.25"/>
    <row r="55" spans="3:18" ht="14.25" customHeight="1" x14ac:dyDescent="0.25"/>
    <row r="56" spans="3:18" ht="14.25" customHeight="1" x14ac:dyDescent="0.25"/>
    <row r="57" spans="3:18" ht="14.25" customHeight="1" x14ac:dyDescent="0.25"/>
    <row r="58" spans="3:18" ht="14.25" customHeight="1" x14ac:dyDescent="0.25"/>
    <row r="59" spans="3:18" ht="14.25" customHeight="1" x14ac:dyDescent="0.25"/>
    <row r="60" spans="3:18" ht="14.25" customHeight="1" x14ac:dyDescent="0.25"/>
    <row r="61" spans="3:18" ht="14.25" customHeight="1" x14ac:dyDescent="0.25"/>
    <row r="62" spans="3:18" ht="14.25" customHeight="1" x14ac:dyDescent="0.25"/>
    <row r="63" spans="3:18" ht="14.25" customHeight="1" x14ac:dyDescent="0.25"/>
    <row r="64" spans="3:18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</sheetData>
  <customSheetViews>
    <customSheetView guid="{0829E35C-A1FE-4351-804A-88DC468652F1}" showPageBreaks="1" showGridLines="0" printArea="1" hiddenColumns="1" topLeftCell="A16">
      <selection activeCell="G46" sqref="A1:G46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1"/>
      <headerFooter scaleWithDoc="0" alignWithMargins="0"/>
    </customSheetView>
    <customSheetView guid="{008514F3-9F3C-4F8A-9094-9BE7DA0BEECC}" showPageBreaks="1" showGridLines="0" printArea="1" hiddenColumns="1" topLeftCell="A4">
      <selection activeCell="C15" sqref="C15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2"/>
      <headerFooter scaleWithDoc="0" alignWithMargins="0"/>
    </customSheetView>
    <customSheetView guid="{8EB8CEBA-FE59-4363-8EB4-B91D42C62682}" showGridLines="0" hiddenColumns="1" topLeftCell="A10">
      <selection activeCell="L48" sqref="L48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3"/>
      <headerFooter scaleWithDoc="0" alignWithMargins="0"/>
    </customSheetView>
    <customSheetView guid="{DA3DDF8B-513A-415E-B3B8-0E52E0FD7142}" showGridLines="0" hiddenColumns="1" topLeftCell="A7">
      <selection activeCell="E30" sqref="E30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4"/>
      <headerFooter scaleWithDoc="0" alignWithMargins="0"/>
    </customSheetView>
    <customSheetView guid="{0D0E897F-321D-4DE9-8C9B-39D8B4D39896}" showGridLines="0" hiddenColumns="1" topLeftCell="A13">
      <selection activeCell="M33" sqref="M33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5"/>
      <headerFooter scaleWithDoc="0" alignWithMargins="0"/>
    </customSheetView>
    <customSheetView guid="{1BE6EAF4-3B6A-43F8-8E6C-7FED4CC01272}" showPageBreaks="1" showGridLines="0" printArea="1" hiddenColumns="1">
      <selection activeCell="M41" sqref="M41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6"/>
      <headerFooter scaleWithDoc="0" alignWithMargins="0"/>
    </customSheetView>
    <customSheetView guid="{A74E0554-3565-491F-BC9A-EE10F38639BE}" showGridLines="0" hiddenColumns="1" topLeftCell="A7">
      <selection activeCell="H27" sqref="H27"/>
      <pageMargins left="0.94488188976377963" right="0.94488188976377963" top="0.6692913385826772" bottom="0.51181102362204722" header="0.51181102362204722" footer="0.51181102362204722"/>
      <pageSetup paperSize="9" scale="83" firstPageNumber="6" orientation="portrait" useFirstPageNumber="1" verticalDpi="1200" r:id="rId7"/>
      <headerFooter scaleWithDoc="0" alignWithMargins="0"/>
    </customSheetView>
  </customSheetViews>
  <mergeCells count="4">
    <mergeCell ref="Q44:R44"/>
    <mergeCell ref="Q43:R43"/>
    <mergeCell ref="O43:P43"/>
    <mergeCell ref="O44:P44"/>
  </mergeCells>
  <phoneticPr fontId="5" type="noConversion"/>
  <pageMargins left="0.39370078740157483" right="0.39370078740157483" top="0.39370078740157483" bottom="0.39370078740157483" header="0.39370078740157483" footer="0.39370078740157483"/>
  <pageSetup paperSize="9" firstPageNumber="6" orientation="portrait" verticalDpi="1200" r:id="rId8"/>
  <headerFooter scaleWithDoc="0" alignWithMargins="0">
    <oddFooter>&amp;R&amp;"Trebuchet MS,Normal"&amp;10&amp;P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theme="3"/>
    <pageSetUpPr fitToPage="1"/>
  </sheetPr>
  <dimension ref="B2:N46"/>
  <sheetViews>
    <sheetView showGridLines="0" view="pageBreakPreview" zoomScale="115" zoomScaleNormal="100" zoomScaleSheetLayoutView="115" workbookViewId="0"/>
  </sheetViews>
  <sheetFormatPr defaultColWidth="9.140625" defaultRowHeight="15" x14ac:dyDescent="0.25"/>
  <cols>
    <col min="1" max="1" width="9.140625" style="12"/>
    <col min="2" max="2" width="1.85546875" style="12" customWidth="1"/>
    <col min="3" max="3" width="59" style="12" customWidth="1"/>
    <col min="4" max="4" width="5.85546875" style="69" bestFit="1" customWidth="1"/>
    <col min="5" max="5" width="12.140625" style="41" hidden="1" customWidth="1"/>
    <col min="6" max="6" width="1.140625" style="86" customWidth="1"/>
    <col min="7" max="7" width="11.85546875" style="88" customWidth="1"/>
    <col min="8" max="8" width="0.85546875" style="12" customWidth="1"/>
    <col min="9" max="9" width="11.5703125" style="12" hidden="1" customWidth="1"/>
    <col min="10" max="10" width="11.85546875" style="12" hidden="1" customWidth="1"/>
    <col min="11" max="11" width="1" style="12" customWidth="1"/>
    <col min="12" max="12" width="11.85546875" style="12" customWidth="1"/>
    <col min="13" max="13" width="9.140625" style="12"/>
    <col min="14" max="14" width="11" style="88" hidden="1" customWidth="1"/>
    <col min="15" max="16384" width="9.140625" style="12"/>
  </cols>
  <sheetData>
    <row r="2" spans="2:14" ht="23.25" x14ac:dyDescent="0.35">
      <c r="B2" s="57" t="s">
        <v>34</v>
      </c>
      <c r="C2" s="68"/>
    </row>
    <row r="3" spans="2:14" ht="14.25" customHeight="1" x14ac:dyDescent="0.25"/>
    <row r="4" spans="2:14" ht="23.25" x14ac:dyDescent="0.35">
      <c r="B4" s="58" t="s">
        <v>144</v>
      </c>
      <c r="C4" s="68"/>
    </row>
    <row r="5" spans="2:14" ht="14.25" customHeight="1" x14ac:dyDescent="0.25"/>
    <row r="6" spans="2:14" ht="16.5" x14ac:dyDescent="0.25">
      <c r="B6" s="92" t="s">
        <v>249</v>
      </c>
      <c r="C6" s="70"/>
    </row>
    <row r="7" spans="2:14" ht="14.25" customHeight="1" x14ac:dyDescent="0.25"/>
    <row r="8" spans="2:14" ht="14.25" customHeight="1" x14ac:dyDescent="0.25">
      <c r="B8" s="62" t="s">
        <v>40</v>
      </c>
      <c r="C8" s="63"/>
    </row>
    <row r="9" spans="2:14" ht="14.25" customHeight="1" x14ac:dyDescent="0.25">
      <c r="B9" s="63"/>
      <c r="C9" s="63"/>
    </row>
    <row r="10" spans="2:14" ht="14.25" customHeight="1" x14ac:dyDescent="0.25">
      <c r="B10" s="63"/>
      <c r="C10" s="63"/>
    </row>
    <row r="11" spans="2:14" ht="45.75" customHeight="1" x14ac:dyDescent="0.25">
      <c r="B11" s="93"/>
      <c r="C11" s="93"/>
      <c r="D11"/>
      <c r="E11" s="120"/>
      <c r="F11" s="120"/>
      <c r="G11" s="269">
        <v>2024</v>
      </c>
      <c r="H11" s="269"/>
      <c r="I11" s="269"/>
      <c r="J11" s="269"/>
      <c r="K11" s="269"/>
      <c r="L11" s="269">
        <v>2023</v>
      </c>
      <c r="N11" s="120"/>
    </row>
    <row r="12" spans="2:14" ht="14.25" customHeight="1" x14ac:dyDescent="0.25">
      <c r="B12" s="95" t="s">
        <v>147</v>
      </c>
      <c r="C12" s="94"/>
      <c r="D12"/>
      <c r="E12" s="189"/>
      <c r="F12" s="157"/>
      <c r="G12" s="157">
        <f>'DMPL PUBLIC'!T28</f>
        <v>142169</v>
      </c>
      <c r="H12" s="157"/>
      <c r="I12" s="157"/>
      <c r="J12" s="157"/>
      <c r="K12" s="157"/>
      <c r="L12" s="157">
        <v>90709</v>
      </c>
      <c r="N12" s="157"/>
    </row>
    <row r="13" spans="2:14" ht="14.25" customHeight="1" x14ac:dyDescent="0.25">
      <c r="B13" s="95" t="s">
        <v>122</v>
      </c>
      <c r="C13" s="94"/>
      <c r="D13"/>
      <c r="E13" s="158"/>
      <c r="F13" s="158"/>
      <c r="G13" s="158"/>
      <c r="H13" s="158"/>
      <c r="I13" s="158"/>
      <c r="J13" s="158"/>
      <c r="K13" s="158"/>
      <c r="L13" s="158"/>
      <c r="N13" s="158"/>
    </row>
    <row r="14" spans="2:14" x14ac:dyDescent="0.25">
      <c r="B14" s="95"/>
      <c r="C14" s="94" t="s">
        <v>230</v>
      </c>
      <c r="D14" s="96"/>
      <c r="E14" s="189"/>
      <c r="F14" s="189"/>
      <c r="G14" s="189">
        <v>19524</v>
      </c>
      <c r="H14" s="189"/>
      <c r="I14" s="189"/>
      <c r="J14" s="189"/>
      <c r="K14" s="189"/>
      <c r="L14" s="189">
        <v>-42877</v>
      </c>
      <c r="N14" s="189"/>
    </row>
    <row r="15" spans="2:14" ht="14.25" customHeight="1" x14ac:dyDescent="0.25">
      <c r="B15"/>
      <c r="C15" s="94" t="s">
        <v>127</v>
      </c>
      <c r="D15" s="96"/>
      <c r="E15" s="189"/>
      <c r="F15" s="189"/>
      <c r="G15" s="189">
        <f>'DMPL PUBLIC'!J26</f>
        <v>197</v>
      </c>
      <c r="H15" s="189"/>
      <c r="I15" s="189"/>
      <c r="J15" s="189"/>
      <c r="K15" s="189"/>
      <c r="L15" s="189">
        <v>209</v>
      </c>
      <c r="N15" s="189"/>
    </row>
    <row r="16" spans="2:14" ht="14.25" customHeight="1" x14ac:dyDescent="0.25">
      <c r="B16" s="95"/>
      <c r="C16" s="95"/>
      <c r="D16" s="96"/>
      <c r="E16" s="79"/>
      <c r="F16" s="79"/>
      <c r="G16" s="79"/>
      <c r="H16" s="79"/>
      <c r="I16" s="79"/>
      <c r="J16" s="79"/>
      <c r="K16" s="79"/>
      <c r="L16" s="79"/>
      <c r="N16" s="79"/>
    </row>
    <row r="17" spans="2:14" ht="14.25" customHeight="1" thickBot="1" x14ac:dyDescent="0.3">
      <c r="B17" s="95" t="s">
        <v>123</v>
      </c>
      <c r="C17" s="95"/>
      <c r="D17" s="96"/>
      <c r="E17" s="245"/>
      <c r="F17" s="239"/>
      <c r="G17" s="245">
        <f>SUM(G12:G16)</f>
        <v>161890</v>
      </c>
      <c r="H17" s="240"/>
      <c r="I17" s="222"/>
      <c r="J17" s="222"/>
      <c r="K17" s="240"/>
      <c r="L17" s="222">
        <f>SUM(L12:L16)</f>
        <v>48041</v>
      </c>
      <c r="N17" s="222"/>
    </row>
    <row r="18" spans="2:14" ht="14.25" customHeight="1" thickTop="1" x14ac:dyDescent="0.25">
      <c r="E18" s="86"/>
    </row>
    <row r="19" spans="2:14" ht="14.25" customHeight="1" x14ac:dyDescent="0.25"/>
    <row r="20" spans="2:14" ht="14.25" customHeight="1" x14ac:dyDescent="0.25">
      <c r="B20" s="35" t="s">
        <v>209</v>
      </c>
      <c r="E20" s="105"/>
      <c r="F20" s="226"/>
    </row>
    <row r="21" spans="2:14" ht="14.25" customHeight="1" x14ac:dyDescent="0.25"/>
    <row r="22" spans="2:14" ht="14.25" customHeight="1" x14ac:dyDescent="0.25"/>
    <row r="23" spans="2:14" ht="14.25" customHeight="1" x14ac:dyDescent="0.25"/>
    <row r="24" spans="2:14" ht="14.25" customHeight="1" x14ac:dyDescent="0.25"/>
    <row r="25" spans="2:14" ht="14.25" customHeight="1" x14ac:dyDescent="0.25"/>
    <row r="26" spans="2:14" ht="14.25" customHeight="1" x14ac:dyDescent="0.25"/>
    <row r="27" spans="2:14" ht="14.25" customHeight="1" x14ac:dyDescent="0.25"/>
    <row r="28" spans="2:14" ht="14.25" customHeight="1" x14ac:dyDescent="0.25"/>
    <row r="29" spans="2:14" ht="14.25" customHeight="1" x14ac:dyDescent="0.25"/>
    <row r="30" spans="2:14" ht="14.25" customHeight="1" x14ac:dyDescent="0.25">
      <c r="H30" s="243"/>
      <c r="I30" s="243"/>
    </row>
    <row r="31" spans="2:14" ht="14.25" customHeight="1" x14ac:dyDescent="0.25"/>
    <row r="32" spans="2:14" ht="14.25" customHeight="1" x14ac:dyDescent="0.25"/>
    <row r="33" spans="2:3" ht="14.25" customHeight="1" x14ac:dyDescent="0.25"/>
    <row r="34" spans="2:3" ht="14.25" customHeight="1" x14ac:dyDescent="0.25"/>
    <row r="35" spans="2:3" ht="14.25" customHeight="1" x14ac:dyDescent="0.25"/>
    <row r="36" spans="2:3" ht="14.25" customHeight="1" x14ac:dyDescent="0.25"/>
    <row r="37" spans="2:3" ht="14.25" customHeight="1" x14ac:dyDescent="0.25"/>
    <row r="38" spans="2:3" ht="14.25" customHeight="1" x14ac:dyDescent="0.25"/>
    <row r="39" spans="2:3" ht="14.25" customHeight="1" x14ac:dyDescent="0.25"/>
    <row r="40" spans="2:3" ht="14.25" customHeight="1" x14ac:dyDescent="0.25"/>
    <row r="46" spans="2:3" x14ac:dyDescent="0.25">
      <c r="B46" s="14"/>
      <c r="C46" s="14"/>
    </row>
  </sheetData>
  <customSheetViews>
    <customSheetView guid="{0829E35C-A1FE-4351-804A-88DC468652F1}" showGridLines="0" fitToPage="1" hiddenColumns="1">
      <selection sqref="A1:H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1"/>
      <headerFooter scaleWithDoc="0" alignWithMargins="0"/>
    </customSheetView>
    <customSheetView guid="{008514F3-9F3C-4F8A-9094-9BE7DA0BEECC}" showPageBreaks="1" showGridLines="0" fitToPage="1" hiddenColumns="1">
      <selection activeCell="C30" sqref="C30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2"/>
      <headerFooter scaleWithDoc="0" alignWithMargins="0"/>
    </customSheetView>
    <customSheetView guid="{8EB8CEBA-FE59-4363-8EB4-B91D42C62682}" showGridLines="0" fitToPage="1" hiddenColumns="1">
      <selection activeCell="G14" sqref="G14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3"/>
      <headerFooter scaleWithDoc="0" alignWithMargins="0"/>
    </customSheetView>
    <customSheetView guid="{DA3DDF8B-513A-415E-B3B8-0E52E0FD7142}" showGridLines="0" fitToPage="1" hiddenColumns="1">
      <selection activeCell="K23" sqref="K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4"/>
      <headerFooter scaleWithDoc="0" alignWithMargins="0"/>
    </customSheetView>
    <customSheetView guid="{0D0E897F-321D-4DE9-8C9B-39D8B4D39896}" showGridLines="0" fitToPage="1" hiddenColumns="1">
      <selection sqref="A1:G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5"/>
      <headerFooter scaleWithDoc="0" alignWithMargins="0"/>
    </customSheetView>
    <customSheetView guid="{1BE6EAF4-3B6A-43F8-8E6C-7FED4CC01272}" showGridLines="0" fitToPage="1" hiddenColumns="1">
      <selection sqref="A1:G23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6"/>
      <headerFooter scaleWithDoc="0" alignWithMargins="0"/>
    </customSheetView>
    <customSheetView guid="{A74E0554-3565-491F-BC9A-EE10F38639BE}" showGridLines="0" fitToPage="1" hiddenColumns="1">
      <selection activeCell="E12" sqref="E12"/>
      <pageMargins left="1.1417322834645669" right="1.1417322834645669" top="0.6692913385826772" bottom="0.51181102362204722" header="0.51181102362204722" footer="0.51181102362204722"/>
      <pageSetup paperSize="9" scale="79" firstPageNumber="7" orientation="portrait" useFirstPageNumber="1" verticalDpi="1200" r:id="rId7"/>
      <headerFooter scaleWithDoc="0" alignWithMargins="0"/>
    </customSheetView>
  </customSheetViews>
  <pageMargins left="0.39370078740157483" right="0.39370078740157483" top="0.39370078740157483" bottom="0.39370078740157483" header="0.39370078740157483" footer="0.39370078740157483"/>
  <pageSetup paperSize="9" firstPageNumber="7" orientation="portrait" r:id="rId8"/>
  <headerFooter scaleWithDoc="0" alignWithMargins="0">
    <oddFooter>&amp;R&amp;"Trebuchet MS,Normal"&amp;10&amp;P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3"/>
    <pageSetUpPr fitToPage="1"/>
  </sheetPr>
  <dimension ref="A2:AB199"/>
  <sheetViews>
    <sheetView showGridLines="0" view="pageBreakPreview" zoomScale="80" zoomScaleNormal="80" zoomScaleSheetLayoutView="80" workbookViewId="0"/>
  </sheetViews>
  <sheetFormatPr defaultColWidth="9.140625" defaultRowHeight="15" x14ac:dyDescent="0.25"/>
  <cols>
    <col min="1" max="1" width="2" style="16" customWidth="1"/>
    <col min="2" max="2" width="2.140625" style="16" customWidth="1"/>
    <col min="3" max="3" width="39" style="16" customWidth="1"/>
    <col min="4" max="4" width="15.42578125" style="305" bestFit="1" customWidth="1"/>
    <col min="5" max="5" width="8.140625" style="16" customWidth="1"/>
    <col min="6" max="6" width="12.42578125" style="16" customWidth="1"/>
    <col min="7" max="7" width="2.42578125" style="16" customWidth="1"/>
    <col min="8" max="8" width="14.85546875" style="16" customWidth="1"/>
    <col min="9" max="9" width="2.42578125" style="16" customWidth="1"/>
    <col min="10" max="10" width="15.140625" style="16" customWidth="1"/>
    <col min="11" max="11" width="2.42578125" style="16" customWidth="1"/>
    <col min="12" max="12" width="14.42578125" style="16" bestFit="1" customWidth="1"/>
    <col min="13" max="13" width="2.42578125" style="16" customWidth="1"/>
    <col min="14" max="14" width="16.42578125" style="16" customWidth="1"/>
    <col min="15" max="15" width="0.42578125" style="16" customWidth="1"/>
    <col min="16" max="16" width="0.5703125" style="16" hidden="1" customWidth="1"/>
    <col min="17" max="17" width="1.5703125" style="16" customWidth="1"/>
    <col min="18" max="18" width="13.140625" style="16" bestFit="1" customWidth="1"/>
    <col min="19" max="19" width="2.42578125" style="16" customWidth="1"/>
    <col min="20" max="20" width="17.140625" style="16" customWidth="1"/>
    <col min="21" max="21" width="2.42578125" style="16" customWidth="1"/>
    <col min="22" max="22" width="13.140625" style="316" customWidth="1"/>
    <col min="23" max="23" width="16.42578125" style="235" customWidth="1"/>
    <col min="24" max="27" width="9.140625" style="16"/>
    <col min="28" max="28" width="48.42578125" style="16" bestFit="1" customWidth="1"/>
    <col min="29" max="16384" width="9.140625" style="16"/>
  </cols>
  <sheetData>
    <row r="2" spans="2:24" s="312" customFormat="1" ht="20.25" x14ac:dyDescent="0.3">
      <c r="B2" s="57" t="s">
        <v>34</v>
      </c>
      <c r="D2" s="313"/>
      <c r="V2" s="314"/>
      <c r="W2" s="315"/>
    </row>
    <row r="3" spans="2:24" x14ac:dyDescent="0.25">
      <c r="B3" s="12"/>
    </row>
    <row r="4" spans="2:24" s="284" customFormat="1" ht="18.75" customHeight="1" x14ac:dyDescent="0.3">
      <c r="B4" s="58" t="s">
        <v>79</v>
      </c>
      <c r="D4" s="317"/>
      <c r="V4" s="318"/>
      <c r="W4" s="319"/>
    </row>
    <row r="5" spans="2:24" s="284" customFormat="1" ht="18.75" customHeight="1" x14ac:dyDescent="0.3">
      <c r="B5" s="58"/>
      <c r="D5" s="317"/>
      <c r="V5" s="318"/>
      <c r="W5" s="319"/>
    </row>
    <row r="6" spans="2:24" s="320" customFormat="1" ht="15.75" x14ac:dyDescent="0.25">
      <c r="B6" s="92" t="s">
        <v>249</v>
      </c>
      <c r="D6" s="321"/>
      <c r="V6" s="322"/>
      <c r="W6" s="323"/>
    </row>
    <row r="7" spans="2:24" x14ac:dyDescent="0.25">
      <c r="B7" s="12"/>
    </row>
    <row r="8" spans="2:24" s="48" customFormat="1" ht="15.75" x14ac:dyDescent="0.25">
      <c r="B8" s="62" t="s">
        <v>40</v>
      </c>
      <c r="D8" s="324"/>
      <c r="L8" s="393" t="s">
        <v>173</v>
      </c>
      <c r="M8" s="393"/>
      <c r="N8" s="393"/>
      <c r="O8" s="393"/>
      <c r="P8" s="393"/>
      <c r="Q8" s="393"/>
      <c r="R8" s="393"/>
      <c r="V8" s="325"/>
      <c r="W8" s="326"/>
    </row>
    <row r="9" spans="2:24" x14ac:dyDescent="0.25">
      <c r="L9" s="394"/>
      <c r="M9" s="394"/>
      <c r="N9" s="394"/>
      <c r="O9" s="394"/>
      <c r="P9" s="394"/>
      <c r="Q9" s="394"/>
      <c r="R9" s="394"/>
    </row>
    <row r="10" spans="2:24" ht="59.45" customHeight="1" x14ac:dyDescent="0.25">
      <c r="C10" s="328"/>
      <c r="D10" s="217" t="s">
        <v>58</v>
      </c>
      <c r="E10" s="217">
        <v>24</v>
      </c>
      <c r="F10" s="329" t="s">
        <v>78</v>
      </c>
      <c r="G10" s="330"/>
      <c r="H10" s="327" t="s">
        <v>174</v>
      </c>
      <c r="I10" s="330"/>
      <c r="J10" s="327" t="s">
        <v>73</v>
      </c>
      <c r="K10" s="330"/>
      <c r="L10" s="327" t="s">
        <v>175</v>
      </c>
      <c r="M10" s="330"/>
      <c r="N10" s="327" t="s">
        <v>176</v>
      </c>
      <c r="O10" s="21"/>
      <c r="P10" s="327" t="s">
        <v>177</v>
      </c>
      <c r="Q10" s="21"/>
      <c r="R10" s="327" t="s">
        <v>215</v>
      </c>
      <c r="S10" s="21"/>
      <c r="T10" s="327" t="s">
        <v>155</v>
      </c>
      <c r="U10" s="21"/>
      <c r="V10" s="327" t="s">
        <v>1</v>
      </c>
    </row>
    <row r="11" spans="2:24" x14ac:dyDescent="0.25">
      <c r="B11" s="13" t="s">
        <v>231</v>
      </c>
      <c r="C11" s="328"/>
      <c r="D11" s="217"/>
      <c r="E11" s="217"/>
      <c r="F11" s="258">
        <v>6982772</v>
      </c>
      <c r="G11" s="258"/>
      <c r="H11" s="258">
        <v>445930</v>
      </c>
      <c r="I11" s="258"/>
      <c r="J11" s="258">
        <v>-16840</v>
      </c>
      <c r="K11" s="258"/>
      <c r="L11" s="258">
        <v>60979</v>
      </c>
      <c r="M11" s="21">
        <v>0</v>
      </c>
      <c r="N11" s="258">
        <v>121960</v>
      </c>
      <c r="O11" s="21">
        <v>0</v>
      </c>
      <c r="P11" s="258">
        <v>0</v>
      </c>
      <c r="Q11" s="21"/>
      <c r="R11" s="258">
        <v>43732</v>
      </c>
      <c r="S11" s="21">
        <v>0</v>
      </c>
      <c r="T11" s="258">
        <v>0</v>
      </c>
      <c r="U11" s="21"/>
      <c r="V11" s="258">
        <f>SUM(F11:T11)</f>
        <v>7638533</v>
      </c>
    </row>
    <row r="12" spans="2:24" s="41" customFormat="1" x14ac:dyDescent="0.25">
      <c r="C12" s="13"/>
      <c r="D12" s="217"/>
      <c r="E12" s="217"/>
      <c r="F12" s="241"/>
      <c r="G12" s="112"/>
      <c r="H12" s="241"/>
      <c r="I12" s="112"/>
      <c r="J12" s="241"/>
      <c r="K12" s="112"/>
      <c r="M12" s="112"/>
      <c r="N12" s="241"/>
      <c r="O12" s="112"/>
      <c r="P12" s="241"/>
      <c r="Q12" s="112"/>
      <c r="R12" s="241"/>
      <c r="S12" s="112"/>
      <c r="T12" s="241"/>
      <c r="U12" s="109"/>
      <c r="V12" s="241"/>
      <c r="W12" s="218"/>
    </row>
    <row r="13" spans="2:24" s="334" customFormat="1" ht="15.75" customHeight="1" x14ac:dyDescent="0.25">
      <c r="B13" s="331" t="s">
        <v>103</v>
      </c>
      <c r="C13" s="331"/>
      <c r="D13" s="111"/>
      <c r="E13" s="111"/>
      <c r="F13" s="113">
        <v>0</v>
      </c>
      <c r="G13" s="112"/>
      <c r="H13" s="332">
        <v>231707</v>
      </c>
      <c r="I13" s="112"/>
      <c r="J13" s="113">
        <v>0</v>
      </c>
      <c r="K13" s="112"/>
      <c r="L13" s="113">
        <v>0</v>
      </c>
      <c r="M13" s="112"/>
      <c r="N13" s="113">
        <v>0</v>
      </c>
      <c r="O13" s="112"/>
      <c r="P13" s="113">
        <v>0</v>
      </c>
      <c r="Q13" s="112"/>
      <c r="R13" s="113">
        <v>0</v>
      </c>
      <c r="S13" s="112"/>
      <c r="T13" s="113"/>
      <c r="U13" s="112"/>
      <c r="V13" s="113">
        <f t="shared" ref="V13:V19" si="0">SUM(F13:T13)</f>
        <v>231707</v>
      </c>
      <c r="W13" s="221"/>
      <c r="X13" s="333"/>
    </row>
    <row r="14" spans="2:24" s="334" customFormat="1" ht="15.75" customHeight="1" x14ac:dyDescent="0.25">
      <c r="B14" s="331" t="s">
        <v>156</v>
      </c>
      <c r="C14" s="331"/>
      <c r="D14" s="111"/>
      <c r="E14" s="111"/>
      <c r="F14" s="113">
        <v>489662</v>
      </c>
      <c r="G14" s="112"/>
      <c r="H14" s="113">
        <v>-445930</v>
      </c>
      <c r="I14" s="112"/>
      <c r="J14" s="113">
        <v>0</v>
      </c>
      <c r="K14" s="112"/>
      <c r="L14" s="113">
        <v>0</v>
      </c>
      <c r="M14" s="112"/>
      <c r="N14" s="113">
        <v>0</v>
      </c>
      <c r="O14" s="112"/>
      <c r="P14" s="113">
        <v>0</v>
      </c>
      <c r="Q14" s="112"/>
      <c r="R14" s="113">
        <v>-43732</v>
      </c>
      <c r="S14" s="112"/>
      <c r="T14" s="113">
        <v>0</v>
      </c>
      <c r="U14" s="112"/>
      <c r="V14" s="113">
        <f t="shared" si="0"/>
        <v>0</v>
      </c>
      <c r="W14" s="221"/>
      <c r="X14" s="333"/>
    </row>
    <row r="15" spans="2:24" s="334" customFormat="1" ht="15" customHeight="1" x14ac:dyDescent="0.25">
      <c r="B15" s="335" t="s">
        <v>214</v>
      </c>
      <c r="C15" s="331"/>
      <c r="D15" s="111"/>
      <c r="E15" s="111"/>
      <c r="F15" s="113">
        <v>0</v>
      </c>
      <c r="G15" s="112"/>
      <c r="H15" s="113">
        <v>0</v>
      </c>
      <c r="I15" s="112"/>
      <c r="J15" s="113">
        <v>209</v>
      </c>
      <c r="K15" s="112"/>
      <c r="L15" s="113">
        <v>0</v>
      </c>
      <c r="M15" s="112"/>
      <c r="N15" s="113">
        <v>0</v>
      </c>
      <c r="O15" s="112"/>
      <c r="P15" s="113">
        <v>0</v>
      </c>
      <c r="Q15" s="112"/>
      <c r="R15" s="113">
        <v>0</v>
      </c>
      <c r="S15" s="112"/>
      <c r="T15" s="113">
        <v>0</v>
      </c>
      <c r="U15" s="112"/>
      <c r="V15" s="113">
        <f t="shared" si="0"/>
        <v>209</v>
      </c>
      <c r="W15" s="221"/>
      <c r="X15" s="333"/>
    </row>
    <row r="16" spans="2:24" s="334" customFormat="1" x14ac:dyDescent="0.25">
      <c r="B16" s="331" t="s">
        <v>172</v>
      </c>
      <c r="C16" s="331"/>
      <c r="D16" s="111"/>
      <c r="E16" s="111"/>
      <c r="F16" s="113">
        <v>0</v>
      </c>
      <c r="G16" s="112"/>
      <c r="H16" s="113">
        <v>0</v>
      </c>
      <c r="I16" s="112"/>
      <c r="J16" s="113">
        <v>-37454</v>
      </c>
      <c r="K16" s="112"/>
      <c r="L16" s="113">
        <v>0</v>
      </c>
      <c r="M16" s="112"/>
      <c r="N16" s="113">
        <v>0</v>
      </c>
      <c r="O16" s="112"/>
      <c r="P16" s="113">
        <v>0</v>
      </c>
      <c r="Q16" s="112"/>
      <c r="R16" s="113">
        <v>0</v>
      </c>
      <c r="S16" s="112"/>
      <c r="T16" s="113">
        <v>0</v>
      </c>
      <c r="U16" s="112"/>
      <c r="V16" s="113">
        <f t="shared" si="0"/>
        <v>-37454</v>
      </c>
      <c r="W16" s="221"/>
      <c r="X16" s="333"/>
    </row>
    <row r="17" spans="2:27" s="334" customFormat="1" ht="15" customHeight="1" x14ac:dyDescent="0.25">
      <c r="B17" s="331" t="s">
        <v>147</v>
      </c>
      <c r="C17" s="331"/>
      <c r="D17" s="111"/>
      <c r="E17" s="111"/>
      <c r="F17" s="113">
        <v>0</v>
      </c>
      <c r="G17" s="112"/>
      <c r="H17" s="113">
        <v>0</v>
      </c>
      <c r="I17" s="112"/>
      <c r="J17" s="113">
        <v>0</v>
      </c>
      <c r="K17" s="112"/>
      <c r="L17" s="113">
        <v>0</v>
      </c>
      <c r="M17" s="112"/>
      <c r="N17" s="113">
        <v>0</v>
      </c>
      <c r="O17" s="112"/>
      <c r="P17" s="113">
        <v>0</v>
      </c>
      <c r="Q17" s="112"/>
      <c r="R17" s="113">
        <v>0</v>
      </c>
      <c r="S17" s="112"/>
      <c r="T17" s="113">
        <v>90709</v>
      </c>
      <c r="U17" s="112"/>
      <c r="V17" s="113">
        <f t="shared" si="0"/>
        <v>90709</v>
      </c>
      <c r="W17" s="221"/>
      <c r="X17" s="333"/>
    </row>
    <row r="18" spans="2:27" s="334" customFormat="1" x14ac:dyDescent="0.25">
      <c r="B18" s="335" t="s">
        <v>252</v>
      </c>
      <c r="C18" s="331"/>
      <c r="D18" s="111"/>
      <c r="E18" s="114"/>
      <c r="F18" s="113">
        <v>0</v>
      </c>
      <c r="G18" s="112"/>
      <c r="H18" s="113">
        <v>0</v>
      </c>
      <c r="I18" s="112"/>
      <c r="J18" s="113">
        <v>0</v>
      </c>
      <c r="K18" s="112"/>
      <c r="L18" s="113">
        <v>0</v>
      </c>
      <c r="M18" s="112"/>
      <c r="N18" s="113">
        <v>0</v>
      </c>
      <c r="O18" s="112"/>
      <c r="P18" s="113">
        <v>0</v>
      </c>
      <c r="Q18" s="112"/>
      <c r="R18" s="113">
        <v>0</v>
      </c>
      <c r="S18" s="112"/>
      <c r="T18" s="113">
        <v>-19810</v>
      </c>
      <c r="U18" s="112"/>
      <c r="V18" s="113">
        <f t="shared" si="0"/>
        <v>-19810</v>
      </c>
      <c r="W18" s="221"/>
      <c r="X18" s="333"/>
    </row>
    <row r="19" spans="2:27" s="334" customFormat="1" x14ac:dyDescent="0.25">
      <c r="B19" s="331" t="s">
        <v>219</v>
      </c>
      <c r="C19" s="331"/>
      <c r="D19" s="111"/>
      <c r="E19" s="114"/>
      <c r="F19" s="113">
        <v>0</v>
      </c>
      <c r="G19" s="112"/>
      <c r="H19" s="113">
        <v>0</v>
      </c>
      <c r="I19" s="112"/>
      <c r="J19" s="113">
        <v>0</v>
      </c>
      <c r="K19" s="112"/>
      <c r="L19" s="113">
        <v>4536</v>
      </c>
      <c r="M19" s="112"/>
      <c r="N19" s="113">
        <v>9071</v>
      </c>
      <c r="O19" s="112"/>
      <c r="P19" s="130"/>
      <c r="Q19" s="112"/>
      <c r="R19" s="113">
        <v>57292</v>
      </c>
      <c r="S19" s="112"/>
      <c r="T19" s="113">
        <v>-70899</v>
      </c>
      <c r="U19" s="112"/>
      <c r="V19" s="113">
        <f t="shared" si="0"/>
        <v>0</v>
      </c>
      <c r="W19" s="221"/>
      <c r="X19" s="333"/>
    </row>
    <row r="20" spans="2:27" s="338" customFormat="1" ht="15.75" thickBot="1" x14ac:dyDescent="0.3">
      <c r="B20" s="13" t="s">
        <v>232</v>
      </c>
      <c r="C20" s="16"/>
      <c r="D20" s="336"/>
      <c r="E20" s="337"/>
      <c r="F20" s="216">
        <f>SUM(F11:G19)</f>
        <v>7472434</v>
      </c>
      <c r="G20" s="110">
        <v>0</v>
      </c>
      <c r="H20" s="216">
        <f>SUM(H11:I19)</f>
        <v>231707</v>
      </c>
      <c r="I20" s="110"/>
      <c r="J20" s="216">
        <f>SUM(J11:K19)</f>
        <v>-54085</v>
      </c>
      <c r="K20" s="110"/>
      <c r="L20" s="216">
        <f>SUM(L11:M19)</f>
        <v>65515</v>
      </c>
      <c r="M20" s="110"/>
      <c r="N20" s="216">
        <f>SUM(N11:O19)</f>
        <v>131031</v>
      </c>
      <c r="O20" s="110"/>
      <c r="P20" s="115">
        <f>SUM(P11:P19)</f>
        <v>0</v>
      </c>
      <c r="Q20" s="110"/>
      <c r="R20" s="216">
        <f>SUM(R11:R19)</f>
        <v>57292</v>
      </c>
      <c r="S20" s="110"/>
      <c r="T20" s="216">
        <f>SUM(T11:U19)</f>
        <v>0</v>
      </c>
      <c r="U20" s="110"/>
      <c r="V20" s="216">
        <f>SUM(V11:V19)</f>
        <v>7903894</v>
      </c>
      <c r="W20" s="218"/>
    </row>
    <row r="21" spans="2:27" s="338" customFormat="1" ht="15.75" thickTop="1" x14ac:dyDescent="0.25">
      <c r="C21" s="41"/>
      <c r="D21" s="219"/>
      <c r="E21" s="219"/>
      <c r="F21" s="13"/>
      <c r="W21" s="218"/>
      <c r="AA21" s="112"/>
    </row>
    <row r="22" spans="2:27" s="41" customFormat="1" x14ac:dyDescent="0.25">
      <c r="B22" s="13" t="s">
        <v>233</v>
      </c>
      <c r="C22" s="13"/>
      <c r="D22" s="217"/>
      <c r="E22" s="217"/>
      <c r="F22" s="241">
        <v>7472434</v>
      </c>
      <c r="G22" s="241">
        <v>0</v>
      </c>
      <c r="H22" s="241">
        <v>231707</v>
      </c>
      <c r="I22" s="257">
        <v>0</v>
      </c>
      <c r="J22" s="241">
        <v>-54085</v>
      </c>
      <c r="K22" s="257">
        <v>0</v>
      </c>
      <c r="L22" s="241">
        <v>65515</v>
      </c>
      <c r="M22" s="257">
        <v>0</v>
      </c>
      <c r="N22" s="241">
        <v>131031</v>
      </c>
      <c r="O22" s="257">
        <v>0</v>
      </c>
      <c r="P22" s="257">
        <v>0</v>
      </c>
      <c r="Q22" s="257"/>
      <c r="R22" s="241">
        <v>57292</v>
      </c>
      <c r="S22" s="257">
        <v>0</v>
      </c>
      <c r="T22" s="241">
        <v>0</v>
      </c>
      <c r="U22" s="109">
        <v>0</v>
      </c>
      <c r="V22" s="241">
        <f>SUM(F22:T22)</f>
        <v>7903894</v>
      </c>
      <c r="W22" s="218"/>
    </row>
    <row r="23" spans="2:27" s="338" customFormat="1" x14ac:dyDescent="0.25">
      <c r="C23" s="41"/>
      <c r="D23" s="219"/>
      <c r="E23" s="219"/>
      <c r="F23" s="13"/>
      <c r="G23" s="13"/>
      <c r="H23" s="13"/>
      <c r="J23" s="13"/>
      <c r="L23" s="13"/>
      <c r="N23" s="13"/>
      <c r="R23" s="13"/>
      <c r="T23" s="13"/>
      <c r="U23" s="13"/>
      <c r="V23" s="13"/>
      <c r="W23" s="218"/>
      <c r="AA23" s="112"/>
    </row>
    <row r="24" spans="2:27" s="334" customFormat="1" ht="15.75" customHeight="1" x14ac:dyDescent="0.25">
      <c r="B24" s="335" t="s">
        <v>103</v>
      </c>
      <c r="C24" s="335"/>
      <c r="D24" s="220"/>
      <c r="E24" s="220"/>
      <c r="F24" s="113">
        <v>0</v>
      </c>
      <c r="G24" s="112"/>
      <c r="H24" s="113">
        <f>52466+40000</f>
        <v>92466</v>
      </c>
      <c r="I24" s="339"/>
      <c r="J24" s="340">
        <v>0</v>
      </c>
      <c r="K24" s="339"/>
      <c r="L24" s="341">
        <v>0</v>
      </c>
      <c r="M24" s="339"/>
      <c r="N24" s="113">
        <v>0</v>
      </c>
      <c r="O24" s="339"/>
      <c r="P24" s="342">
        <v>0</v>
      </c>
      <c r="Q24" s="339"/>
      <c r="R24" s="113">
        <v>0</v>
      </c>
      <c r="S24" s="339"/>
      <c r="T24" s="113">
        <v>0</v>
      </c>
      <c r="U24" s="112"/>
      <c r="V24" s="258">
        <f t="shared" ref="V24:V29" si="1">SUM(F24:T24)</f>
        <v>92466</v>
      </c>
      <c r="W24" s="221"/>
      <c r="X24" s="333"/>
    </row>
    <row r="25" spans="2:27" s="334" customFormat="1" ht="15.75" customHeight="1" x14ac:dyDescent="0.25">
      <c r="B25" s="335" t="s">
        <v>156</v>
      </c>
      <c r="C25" s="335"/>
      <c r="D25" s="220"/>
      <c r="E25" s="220"/>
      <c r="F25" s="113">
        <v>289000</v>
      </c>
      <c r="G25" s="112"/>
      <c r="H25" s="113">
        <v>-231707</v>
      </c>
      <c r="I25" s="339"/>
      <c r="J25" s="340">
        <v>0</v>
      </c>
      <c r="K25" s="339"/>
      <c r="L25" s="112">
        <v>0</v>
      </c>
      <c r="M25" s="339"/>
      <c r="N25" s="112">
        <v>0</v>
      </c>
      <c r="O25" s="339"/>
      <c r="P25" s="343">
        <v>0</v>
      </c>
      <c r="Q25" s="339"/>
      <c r="R25" s="113">
        <v>-57293</v>
      </c>
      <c r="S25" s="339"/>
      <c r="T25" s="113">
        <v>0</v>
      </c>
      <c r="U25" s="112"/>
      <c r="V25" s="258">
        <f t="shared" si="1"/>
        <v>0</v>
      </c>
      <c r="W25" s="221"/>
      <c r="X25" s="333"/>
    </row>
    <row r="26" spans="2:27" s="334" customFormat="1" ht="15" customHeight="1" x14ac:dyDescent="0.25">
      <c r="B26" s="335" t="s">
        <v>214</v>
      </c>
      <c r="C26" s="335"/>
      <c r="D26" s="220"/>
      <c r="E26" s="220"/>
      <c r="F26" s="113">
        <v>0</v>
      </c>
      <c r="G26" s="112"/>
      <c r="H26" s="113">
        <v>0</v>
      </c>
      <c r="I26" s="339"/>
      <c r="J26" s="340">
        <v>197</v>
      </c>
      <c r="K26" s="339"/>
      <c r="L26" s="112">
        <v>0</v>
      </c>
      <c r="M26" s="339"/>
      <c r="N26" s="112">
        <v>0</v>
      </c>
      <c r="O26" s="339"/>
      <c r="P26" s="343">
        <v>0</v>
      </c>
      <c r="Q26" s="339"/>
      <c r="R26" s="113">
        <v>0</v>
      </c>
      <c r="S26" s="339"/>
      <c r="T26" s="113">
        <v>0</v>
      </c>
      <c r="U26" s="112"/>
      <c r="V26" s="258">
        <f t="shared" si="1"/>
        <v>197</v>
      </c>
      <c r="W26" s="221"/>
      <c r="X26" s="333"/>
    </row>
    <row r="27" spans="2:27" s="334" customFormat="1" x14ac:dyDescent="0.25">
      <c r="B27" s="335" t="s">
        <v>172</v>
      </c>
      <c r="C27" s="335"/>
      <c r="D27" s="220"/>
      <c r="E27" s="220"/>
      <c r="F27" s="113">
        <v>0</v>
      </c>
      <c r="G27" s="112"/>
      <c r="H27" s="113">
        <v>0</v>
      </c>
      <c r="I27" s="339"/>
      <c r="J27" s="340">
        <f>'BP PUBLIC-31-12'!T44-J26+5457</f>
        <v>5260</v>
      </c>
      <c r="K27" s="339"/>
      <c r="L27" s="112">
        <v>0</v>
      </c>
      <c r="M27" s="339"/>
      <c r="N27" s="112">
        <v>0</v>
      </c>
      <c r="O27" s="339"/>
      <c r="P27" s="344">
        <v>0</v>
      </c>
      <c r="Q27" s="339"/>
      <c r="R27" s="345">
        <v>0</v>
      </c>
      <c r="S27" s="339"/>
      <c r="T27" s="113">
        <v>0</v>
      </c>
      <c r="U27" s="112"/>
      <c r="V27" s="258">
        <f t="shared" si="1"/>
        <v>5260</v>
      </c>
      <c r="W27" s="221"/>
      <c r="X27" s="333"/>
    </row>
    <row r="28" spans="2:27" s="334" customFormat="1" x14ac:dyDescent="0.25">
      <c r="B28" s="335" t="s">
        <v>147</v>
      </c>
      <c r="C28" s="335"/>
      <c r="D28" s="220"/>
      <c r="E28" s="220"/>
      <c r="F28" s="113">
        <v>0</v>
      </c>
      <c r="G28" s="112"/>
      <c r="H28" s="113">
        <v>0</v>
      </c>
      <c r="I28" s="339"/>
      <c r="J28" s="340">
        <v>0</v>
      </c>
      <c r="K28" s="339"/>
      <c r="L28" s="113">
        <v>0</v>
      </c>
      <c r="M28" s="339"/>
      <c r="N28" s="113">
        <v>0</v>
      </c>
      <c r="O28" s="339"/>
      <c r="P28" s="343">
        <v>0</v>
      </c>
      <c r="Q28" s="339"/>
      <c r="R28" s="113">
        <v>0</v>
      </c>
      <c r="S28" s="339"/>
      <c r="T28" s="113">
        <f>'DRE PUBLIC'!G42</f>
        <v>142169</v>
      </c>
      <c r="U28" s="112"/>
      <c r="V28" s="258">
        <f t="shared" si="1"/>
        <v>142169</v>
      </c>
      <c r="W28" s="221"/>
      <c r="X28" s="333"/>
    </row>
    <row r="29" spans="2:27" s="334" customFormat="1" x14ac:dyDescent="0.25">
      <c r="B29" s="335" t="s">
        <v>252</v>
      </c>
      <c r="C29" s="335"/>
      <c r="D29" s="220"/>
      <c r="E29" s="220"/>
      <c r="F29" s="113">
        <v>0</v>
      </c>
      <c r="G29" s="112"/>
      <c r="H29" s="113">
        <v>0</v>
      </c>
      <c r="I29" s="339"/>
      <c r="J29" s="340">
        <v>0</v>
      </c>
      <c r="K29" s="339"/>
      <c r="L29" s="113">
        <v>0</v>
      </c>
      <c r="M29" s="339"/>
      <c r="N29" s="113">
        <v>0</v>
      </c>
      <c r="O29" s="339"/>
      <c r="P29" s="346">
        <v>0</v>
      </c>
      <c r="Q29" s="339"/>
      <c r="R29" s="113">
        <v>0</v>
      </c>
      <c r="S29" s="339"/>
      <c r="T29" s="113">
        <v>-28932</v>
      </c>
      <c r="U29" s="112"/>
      <c r="V29" s="258">
        <f t="shared" si="1"/>
        <v>-28932</v>
      </c>
      <c r="W29" s="221"/>
      <c r="X29" s="333"/>
    </row>
    <row r="30" spans="2:27" s="334" customFormat="1" x14ac:dyDescent="0.25">
      <c r="B30" s="335" t="s">
        <v>219</v>
      </c>
      <c r="C30" s="335"/>
      <c r="D30" s="220"/>
      <c r="E30" s="220"/>
      <c r="F30" s="113">
        <v>0</v>
      </c>
      <c r="G30" s="112"/>
      <c r="H30" s="113">
        <v>0</v>
      </c>
      <c r="I30" s="339"/>
      <c r="J30" s="340">
        <v>0</v>
      </c>
      <c r="K30" s="339"/>
      <c r="L30" s="113">
        <v>7108</v>
      </c>
      <c r="M30" s="339"/>
      <c r="N30" s="113">
        <v>14217</v>
      </c>
      <c r="O30" s="339"/>
      <c r="P30" s="346">
        <v>0</v>
      </c>
      <c r="Q30" s="339"/>
      <c r="R30" s="340">
        <v>91912</v>
      </c>
      <c r="S30" s="339"/>
      <c r="T30" s="113">
        <v>-113237</v>
      </c>
      <c r="U30" s="112"/>
      <c r="V30" s="258">
        <f>SUM(E30:T30)</f>
        <v>0</v>
      </c>
      <c r="W30" s="221"/>
      <c r="X30" s="333"/>
    </row>
    <row r="31" spans="2:27" s="41" customFormat="1" ht="15.75" thickBot="1" x14ac:dyDescent="0.3">
      <c r="B31" s="39" t="s">
        <v>246</v>
      </c>
      <c r="C31" s="12"/>
      <c r="D31" s="347"/>
      <c r="E31" s="348"/>
      <c r="F31" s="216">
        <f>SUM(F22:F30)</f>
        <v>7761434</v>
      </c>
      <c r="G31" s="110">
        <f t="shared" ref="G31:U31" si="2">SUM(G22:G30)</f>
        <v>0</v>
      </c>
      <c r="H31" s="216">
        <f>SUM(H22:H30)</f>
        <v>92466</v>
      </c>
      <c r="I31" s="110">
        <f t="shared" si="2"/>
        <v>0</v>
      </c>
      <c r="J31" s="216">
        <f>SUM(J22:J30)</f>
        <v>-48628</v>
      </c>
      <c r="K31" s="110">
        <f t="shared" si="2"/>
        <v>0</v>
      </c>
      <c r="L31" s="216">
        <f>SUM(L22:L30)</f>
        <v>72623</v>
      </c>
      <c r="M31" s="110">
        <f t="shared" si="2"/>
        <v>0</v>
      </c>
      <c r="N31" s="216">
        <f>SUM(N22:N30)</f>
        <v>145248</v>
      </c>
      <c r="O31" s="110">
        <f t="shared" si="2"/>
        <v>0</v>
      </c>
      <c r="P31" s="115">
        <f t="shared" si="2"/>
        <v>0</v>
      </c>
      <c r="Q31" s="110"/>
      <c r="R31" s="216">
        <f>SUM(R22:R30)</f>
        <v>91911</v>
      </c>
      <c r="S31" s="110">
        <f t="shared" si="2"/>
        <v>0</v>
      </c>
      <c r="T31" s="216">
        <f>SUM(T22:T30)</f>
        <v>0</v>
      </c>
      <c r="U31" s="110">
        <f t="shared" si="2"/>
        <v>0</v>
      </c>
      <c r="V31" s="216">
        <f>SUM(V22:V30)</f>
        <v>8115054</v>
      </c>
      <c r="W31" s="218"/>
      <c r="X31" s="349"/>
    </row>
    <row r="32" spans="2:27" s="41" customFormat="1" ht="15.75" thickTop="1" x14ac:dyDescent="0.25">
      <c r="B32" s="39"/>
      <c r="C32" s="12"/>
      <c r="D32" s="347"/>
      <c r="E32" s="348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1"/>
      <c r="W32" s="218"/>
      <c r="X32" s="349"/>
    </row>
    <row r="33" spans="2:28" s="41" customFormat="1" x14ac:dyDescent="0.25">
      <c r="B33" s="39"/>
      <c r="C33" s="12"/>
      <c r="D33" s="347"/>
      <c r="E33" s="348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218"/>
      <c r="X33" s="349"/>
    </row>
    <row r="34" spans="2:28" s="41" customFormat="1" x14ac:dyDescent="0.25">
      <c r="B34" s="39"/>
      <c r="C34" s="12"/>
      <c r="D34" s="347"/>
      <c r="E34" s="348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218"/>
      <c r="X34" s="349"/>
      <c r="AB34" s="352"/>
    </row>
    <row r="35" spans="2:28" s="41" customFormat="1" x14ac:dyDescent="0.25">
      <c r="B35" s="35" t="s">
        <v>209</v>
      </c>
      <c r="C35" s="12"/>
      <c r="D35" s="347"/>
      <c r="E35" s="348"/>
      <c r="W35" s="218"/>
      <c r="X35" s="349"/>
      <c r="AB35" s="353"/>
    </row>
    <row r="36" spans="2:28" s="41" customFormat="1" x14ac:dyDescent="0.25">
      <c r="B36" s="354"/>
      <c r="C36" s="12"/>
      <c r="D36" s="347"/>
      <c r="E36" s="348"/>
      <c r="F36" s="355"/>
      <c r="G36" s="356"/>
      <c r="H36" s="357"/>
      <c r="I36" s="356"/>
      <c r="J36" s="356"/>
      <c r="K36" s="356"/>
      <c r="L36" s="356"/>
      <c r="M36" s="356"/>
      <c r="N36" s="129"/>
      <c r="O36" s="356"/>
      <c r="P36" s="356"/>
      <c r="Q36" s="356"/>
      <c r="R36" s="356"/>
      <c r="S36" s="356"/>
      <c r="T36" s="44"/>
      <c r="U36" s="356"/>
      <c r="V36" s="358"/>
      <c r="W36" s="218"/>
      <c r="X36" s="349"/>
      <c r="AB36" s="359"/>
    </row>
    <row r="37" spans="2:28" x14ac:dyDescent="0.25">
      <c r="B37" s="39"/>
      <c r="C37" s="12"/>
      <c r="D37" s="347"/>
      <c r="E37" s="348"/>
      <c r="F37" s="355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S37" s="360"/>
      <c r="T37" s="31"/>
      <c r="U37" s="360"/>
      <c r="X37" s="361"/>
      <c r="AB37" s="360"/>
    </row>
    <row r="38" spans="2:28" x14ac:dyDescent="0.25">
      <c r="B38" s="39"/>
      <c r="C38" s="12"/>
      <c r="D38" s="347"/>
      <c r="E38" s="348"/>
      <c r="F38" s="355"/>
      <c r="G38" s="360"/>
      <c r="H38" s="360"/>
      <c r="I38" s="360"/>
      <c r="J38" s="360"/>
      <c r="K38" s="360"/>
      <c r="L38" s="360"/>
      <c r="M38" s="360"/>
      <c r="N38" s="360"/>
      <c r="O38" s="360"/>
      <c r="P38" s="360"/>
      <c r="Q38" s="360"/>
      <c r="S38" s="360"/>
      <c r="T38" s="362"/>
      <c r="U38" s="360"/>
      <c r="X38" s="361"/>
      <c r="AB38" s="363"/>
    </row>
    <row r="39" spans="2:28" x14ac:dyDescent="0.25">
      <c r="B39" s="39"/>
      <c r="C39" s="12"/>
      <c r="D39" s="347"/>
      <c r="E39" s="348"/>
      <c r="F39" s="355"/>
      <c r="G39" s="360"/>
      <c r="H39" s="360"/>
      <c r="I39" s="360"/>
      <c r="J39" s="360"/>
      <c r="K39" s="360"/>
      <c r="L39" s="364"/>
      <c r="M39" s="360"/>
      <c r="N39" s="364"/>
      <c r="O39" s="360"/>
      <c r="P39" s="360"/>
      <c r="Q39" s="360"/>
      <c r="S39" s="360"/>
      <c r="T39" s="362"/>
      <c r="U39" s="360"/>
      <c r="X39" s="361"/>
      <c r="AB39" s="129"/>
    </row>
    <row r="40" spans="2:28" x14ac:dyDescent="0.25">
      <c r="B40" s="12"/>
      <c r="C40" s="12"/>
      <c r="D40" s="347"/>
      <c r="E40" s="348"/>
      <c r="F40" s="365"/>
      <c r="G40" s="363"/>
      <c r="H40" s="363"/>
      <c r="I40" s="363"/>
      <c r="J40" s="363"/>
      <c r="K40" s="363"/>
      <c r="L40" s="364"/>
      <c r="M40" s="363"/>
      <c r="N40" s="364"/>
      <c r="O40" s="363"/>
      <c r="P40" s="363"/>
      <c r="Q40" s="363"/>
      <c r="S40" s="363"/>
      <c r="U40" s="363"/>
      <c r="X40" s="361"/>
    </row>
    <row r="41" spans="2:28" x14ac:dyDescent="0.25">
      <c r="B41" s="12"/>
      <c r="C41" s="366"/>
      <c r="D41" s="347"/>
      <c r="E41" s="348"/>
      <c r="F41" s="350"/>
      <c r="G41" s="351"/>
      <c r="H41" s="129"/>
      <c r="I41" s="129"/>
      <c r="J41" s="129"/>
      <c r="K41" s="351"/>
      <c r="L41" s="364"/>
      <c r="M41" s="351"/>
      <c r="N41" s="364"/>
      <c r="O41" s="351"/>
      <c r="P41" s="129"/>
      <c r="Q41" s="351"/>
      <c r="S41" s="351"/>
      <c r="T41" s="129"/>
      <c r="U41" s="351"/>
      <c r="V41" s="131"/>
    </row>
    <row r="42" spans="2:28" x14ac:dyDescent="0.25">
      <c r="C42" s="367"/>
      <c r="D42" s="336"/>
      <c r="E42" s="337"/>
      <c r="F42" s="363"/>
      <c r="G42" s="363"/>
      <c r="H42" s="363"/>
      <c r="I42" s="363"/>
      <c r="J42" s="363"/>
      <c r="K42" s="363"/>
      <c r="L42" s="364"/>
      <c r="M42" s="363"/>
      <c r="N42" s="364"/>
      <c r="O42" s="363"/>
      <c r="P42" s="363"/>
      <c r="Q42" s="363"/>
      <c r="R42" s="363"/>
      <c r="S42" s="363"/>
      <c r="U42" s="363"/>
    </row>
    <row r="43" spans="2:28" x14ac:dyDescent="0.25">
      <c r="C43" s="367"/>
      <c r="D43" s="336"/>
      <c r="E43" s="337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U43" s="363"/>
      <c r="AB43" s="368"/>
    </row>
    <row r="44" spans="2:28" x14ac:dyDescent="0.25">
      <c r="D44" s="336"/>
      <c r="E44" s="337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U44" s="363"/>
      <c r="AB44" s="368"/>
    </row>
    <row r="45" spans="2:28" x14ac:dyDescent="0.25">
      <c r="D45" s="336"/>
      <c r="E45" s="337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U45" s="363"/>
      <c r="AB45" s="368"/>
    </row>
    <row r="46" spans="2:28" x14ac:dyDescent="0.25">
      <c r="D46" s="336"/>
      <c r="E46" s="337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U46" s="363"/>
    </row>
    <row r="47" spans="2:28" x14ac:dyDescent="0.25">
      <c r="C47" s="367"/>
      <c r="D47" s="336"/>
      <c r="E47" s="337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U47" s="363"/>
    </row>
    <row r="48" spans="2:28" x14ac:dyDescent="0.25">
      <c r="C48" s="367"/>
      <c r="D48" s="336"/>
      <c r="E48" s="337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U48" s="363"/>
    </row>
    <row r="49" spans="3:22" x14ac:dyDescent="0.25">
      <c r="D49" s="336"/>
      <c r="E49" s="337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U49" s="363"/>
    </row>
    <row r="50" spans="3:22" x14ac:dyDescent="0.25">
      <c r="D50" s="336"/>
      <c r="E50" s="337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U50" s="363"/>
    </row>
    <row r="51" spans="3:22" x14ac:dyDescent="0.25">
      <c r="D51" s="336"/>
      <c r="E51" s="337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U51" s="363"/>
    </row>
    <row r="52" spans="3:22" x14ac:dyDescent="0.25">
      <c r="D52" s="336"/>
      <c r="E52" s="337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U52" s="363"/>
    </row>
    <row r="53" spans="3:22" x14ac:dyDescent="0.25">
      <c r="D53" s="336"/>
      <c r="E53" s="337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U53" s="363"/>
      <c r="V53" s="16"/>
    </row>
    <row r="54" spans="3:22" x14ac:dyDescent="0.25">
      <c r="D54" s="336"/>
      <c r="E54" s="337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U54" s="363"/>
      <c r="V54" s="16"/>
    </row>
    <row r="55" spans="3:22" x14ac:dyDescent="0.25">
      <c r="D55" s="336"/>
      <c r="E55" s="337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U55" s="363"/>
      <c r="V55" s="16"/>
    </row>
    <row r="56" spans="3:22" x14ac:dyDescent="0.25">
      <c r="D56" s="336"/>
      <c r="E56" s="337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U56" s="363"/>
      <c r="V56" s="16"/>
    </row>
    <row r="57" spans="3:22" x14ac:dyDescent="0.25">
      <c r="D57" s="336"/>
      <c r="E57" s="337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U57" s="363"/>
      <c r="V57" s="16"/>
    </row>
    <row r="58" spans="3:22" x14ac:dyDescent="0.25">
      <c r="C58" s="369"/>
      <c r="D58" s="336"/>
      <c r="E58" s="337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U58" s="363"/>
      <c r="V58" s="16"/>
    </row>
    <row r="59" spans="3:22" x14ac:dyDescent="0.25">
      <c r="C59" s="367"/>
      <c r="D59" s="336"/>
      <c r="E59" s="337"/>
      <c r="F59" s="363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U59" s="363"/>
      <c r="V59" s="16"/>
    </row>
    <row r="60" spans="3:22" x14ac:dyDescent="0.25">
      <c r="C60" s="367"/>
      <c r="D60" s="336"/>
      <c r="E60" s="337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U60" s="363"/>
      <c r="V60" s="16"/>
    </row>
    <row r="61" spans="3:22" x14ac:dyDescent="0.25">
      <c r="C61" s="367"/>
      <c r="D61" s="336"/>
      <c r="E61" s="337"/>
      <c r="F61" s="363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  <c r="S61" s="363"/>
      <c r="U61" s="363"/>
      <c r="V61" s="16"/>
    </row>
    <row r="62" spans="3:22" x14ac:dyDescent="0.25">
      <c r="C62" s="367"/>
      <c r="D62" s="336"/>
      <c r="E62" s="337"/>
      <c r="F62" s="363"/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U62" s="363"/>
      <c r="V62" s="16"/>
    </row>
    <row r="63" spans="3:22" x14ac:dyDescent="0.25">
      <c r="C63" s="367"/>
      <c r="D63" s="336"/>
      <c r="E63" s="337"/>
      <c r="F63" s="363"/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63"/>
      <c r="R63" s="363"/>
      <c r="S63" s="363"/>
      <c r="U63" s="363"/>
      <c r="V63" s="16"/>
    </row>
    <row r="64" spans="3:22" x14ac:dyDescent="0.25">
      <c r="C64" s="367"/>
      <c r="D64" s="336"/>
      <c r="E64" s="337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U64" s="363"/>
      <c r="V64" s="16"/>
    </row>
    <row r="65" spans="3:22" x14ac:dyDescent="0.25">
      <c r="C65" s="367"/>
      <c r="D65" s="336"/>
      <c r="E65" s="337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U65" s="363"/>
      <c r="V65" s="16"/>
    </row>
    <row r="66" spans="3:22" x14ac:dyDescent="0.25">
      <c r="C66" s="367"/>
      <c r="D66" s="336"/>
      <c r="E66" s="337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U66" s="363"/>
      <c r="V66" s="16"/>
    </row>
    <row r="67" spans="3:22" x14ac:dyDescent="0.25">
      <c r="C67" s="367"/>
      <c r="D67" s="336"/>
      <c r="E67" s="337"/>
      <c r="F67" s="363"/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U67" s="363"/>
      <c r="V67" s="16"/>
    </row>
    <row r="68" spans="3:22" x14ac:dyDescent="0.25">
      <c r="C68" s="367"/>
      <c r="D68" s="336"/>
      <c r="E68" s="337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U68" s="363"/>
      <c r="V68" s="16"/>
    </row>
    <row r="69" spans="3:22" x14ac:dyDescent="0.25">
      <c r="C69" s="367"/>
      <c r="D69" s="336"/>
      <c r="E69" s="337"/>
      <c r="F69" s="363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U69" s="363"/>
      <c r="V69" s="16"/>
    </row>
    <row r="70" spans="3:22" x14ac:dyDescent="0.25">
      <c r="C70" s="367"/>
      <c r="D70" s="336"/>
      <c r="E70" s="337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U70" s="363"/>
      <c r="V70" s="16"/>
    </row>
    <row r="71" spans="3:22" x14ac:dyDescent="0.25">
      <c r="C71" s="367"/>
      <c r="D71" s="336"/>
      <c r="E71" s="337"/>
      <c r="F71" s="363"/>
      <c r="G71" s="363"/>
      <c r="H71" s="36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U71" s="363"/>
      <c r="V71" s="16"/>
    </row>
    <row r="72" spans="3:22" x14ac:dyDescent="0.25">
      <c r="C72" s="367"/>
      <c r="D72" s="336"/>
      <c r="E72" s="337"/>
      <c r="F72" s="363"/>
      <c r="G72" s="363"/>
      <c r="H72" s="363"/>
      <c r="I72" s="363"/>
      <c r="J72" s="363"/>
      <c r="K72" s="363"/>
      <c r="L72" s="363"/>
      <c r="M72" s="363"/>
      <c r="N72" s="363"/>
      <c r="O72" s="363"/>
      <c r="P72" s="363"/>
      <c r="Q72" s="363"/>
      <c r="R72" s="363"/>
      <c r="S72" s="363"/>
      <c r="U72" s="363"/>
      <c r="V72" s="16"/>
    </row>
    <row r="73" spans="3:22" x14ac:dyDescent="0.25">
      <c r="C73" s="367"/>
      <c r="D73" s="336"/>
      <c r="E73" s="337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U73" s="363"/>
      <c r="V73" s="16"/>
    </row>
    <row r="74" spans="3:22" x14ac:dyDescent="0.25">
      <c r="C74" s="367"/>
      <c r="D74" s="336"/>
      <c r="E74" s="337"/>
      <c r="F74" s="363"/>
      <c r="G74" s="363"/>
      <c r="H74" s="363"/>
      <c r="I74" s="363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U74" s="363"/>
      <c r="V74" s="16"/>
    </row>
    <row r="75" spans="3:22" x14ac:dyDescent="0.25">
      <c r="C75" s="367"/>
      <c r="D75" s="336"/>
      <c r="E75" s="337"/>
      <c r="F75" s="363"/>
      <c r="G75" s="363"/>
      <c r="H75" s="363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U75" s="363"/>
      <c r="V75" s="16"/>
    </row>
    <row r="76" spans="3:22" x14ac:dyDescent="0.25">
      <c r="C76" s="367"/>
      <c r="D76" s="336"/>
      <c r="E76" s="337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U76" s="363"/>
      <c r="V76" s="16"/>
    </row>
    <row r="77" spans="3:22" x14ac:dyDescent="0.25">
      <c r="C77" s="367"/>
      <c r="D77" s="336"/>
      <c r="E77" s="337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U77" s="363"/>
      <c r="V77" s="16"/>
    </row>
    <row r="78" spans="3:22" x14ac:dyDescent="0.25">
      <c r="C78" s="367"/>
      <c r="D78" s="336"/>
      <c r="E78" s="337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U78" s="363"/>
      <c r="V78" s="16"/>
    </row>
    <row r="79" spans="3:22" x14ac:dyDescent="0.25">
      <c r="C79" s="367"/>
      <c r="D79" s="336"/>
      <c r="E79" s="337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U79" s="363"/>
      <c r="V79" s="16"/>
    </row>
    <row r="80" spans="3:22" x14ac:dyDescent="0.25">
      <c r="C80" s="367"/>
      <c r="D80" s="336"/>
      <c r="E80" s="337"/>
      <c r="F80" s="363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U80" s="363"/>
      <c r="V80" s="16"/>
    </row>
    <row r="81" spans="3:22" x14ac:dyDescent="0.25">
      <c r="C81" s="367"/>
      <c r="D81" s="336"/>
      <c r="E81" s="337"/>
      <c r="F81" s="363"/>
      <c r="G81" s="363"/>
      <c r="H81" s="363"/>
      <c r="I81" s="363"/>
      <c r="J81" s="363"/>
      <c r="K81" s="363"/>
      <c r="L81" s="363"/>
      <c r="M81" s="363"/>
      <c r="N81" s="363"/>
      <c r="O81" s="363"/>
      <c r="P81" s="363"/>
      <c r="Q81" s="363"/>
      <c r="R81" s="363"/>
      <c r="S81" s="363"/>
      <c r="U81" s="363"/>
      <c r="V81" s="16"/>
    </row>
    <row r="82" spans="3:22" x14ac:dyDescent="0.25">
      <c r="C82" s="367"/>
      <c r="D82" s="336"/>
      <c r="E82" s="337"/>
      <c r="F82" s="363"/>
      <c r="G82" s="363"/>
      <c r="H82" s="363"/>
      <c r="I82" s="363"/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U82" s="363"/>
      <c r="V82" s="16"/>
    </row>
    <row r="83" spans="3:22" x14ac:dyDescent="0.25">
      <c r="C83" s="370" t="s">
        <v>50</v>
      </c>
      <c r="D83" s="336"/>
      <c r="E83" s="337"/>
      <c r="F83" s="363"/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U83" s="363"/>
      <c r="V83" s="16"/>
    </row>
    <row r="84" spans="3:22" x14ac:dyDescent="0.25">
      <c r="C84" s="370" t="s">
        <v>51</v>
      </c>
      <c r="D84" s="336"/>
      <c r="E84" s="337"/>
      <c r="F84" s="363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U84" s="363"/>
      <c r="V84" s="16"/>
    </row>
    <row r="85" spans="3:22" x14ac:dyDescent="0.25">
      <c r="C85" s="370" t="s">
        <v>52</v>
      </c>
      <c r="D85" s="336"/>
      <c r="E85" s="337"/>
      <c r="F85" s="363"/>
      <c r="G85" s="363"/>
      <c r="H85" s="363"/>
      <c r="I85" s="363"/>
      <c r="J85" s="363"/>
      <c r="K85" s="363"/>
      <c r="L85" s="363"/>
      <c r="M85" s="363"/>
      <c r="N85" s="363"/>
      <c r="O85" s="363"/>
      <c r="P85" s="363"/>
      <c r="Q85" s="363"/>
      <c r="R85" s="363"/>
      <c r="S85" s="363"/>
      <c r="U85" s="363"/>
      <c r="V85" s="16"/>
    </row>
    <row r="86" spans="3:22" x14ac:dyDescent="0.25">
      <c r="C86" s="370" t="s">
        <v>53</v>
      </c>
      <c r="D86" s="336"/>
      <c r="E86" s="337"/>
      <c r="F86" s="363"/>
      <c r="G86" s="363"/>
      <c r="H86" s="363"/>
      <c r="I86" s="363"/>
      <c r="J86" s="363"/>
      <c r="K86" s="363"/>
      <c r="L86" s="363"/>
      <c r="M86" s="363"/>
      <c r="N86" s="363"/>
      <c r="O86" s="363"/>
      <c r="P86" s="363"/>
      <c r="Q86" s="363"/>
      <c r="R86" s="363"/>
      <c r="S86" s="363"/>
      <c r="U86" s="363"/>
      <c r="V86" s="16"/>
    </row>
    <row r="87" spans="3:22" x14ac:dyDescent="0.25">
      <c r="C87" s="370"/>
      <c r="D87" s="336"/>
      <c r="E87" s="337"/>
      <c r="F87" s="363"/>
      <c r="G87" s="363"/>
      <c r="H87" s="363"/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U87" s="363"/>
      <c r="V87" s="16"/>
    </row>
    <row r="88" spans="3:22" x14ac:dyDescent="0.25">
      <c r="C88" s="370" t="s">
        <v>54</v>
      </c>
      <c r="D88" s="336"/>
      <c r="E88" s="337"/>
      <c r="F88" s="363"/>
      <c r="G88" s="363"/>
      <c r="H88" s="363"/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U88" s="363"/>
      <c r="V88" s="16"/>
    </row>
    <row r="89" spans="3:22" x14ac:dyDescent="0.25">
      <c r="C89" s="370" t="s">
        <v>55</v>
      </c>
      <c r="D89" s="336"/>
      <c r="E89" s="337"/>
      <c r="F89" s="363"/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63"/>
      <c r="R89" s="363"/>
      <c r="S89" s="363"/>
      <c r="U89" s="363"/>
      <c r="V89" s="16"/>
    </row>
    <row r="90" spans="3:22" x14ac:dyDescent="0.25">
      <c r="C90" s="370" t="s">
        <v>146</v>
      </c>
      <c r="D90" s="336"/>
      <c r="E90" s="337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U90" s="363"/>
      <c r="V90" s="16"/>
    </row>
    <row r="91" spans="3:22" x14ac:dyDescent="0.25">
      <c r="C91" s="370" t="s">
        <v>49</v>
      </c>
      <c r="D91" s="336"/>
      <c r="E91" s="337"/>
      <c r="F91" s="363"/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63"/>
      <c r="R91" s="363"/>
      <c r="S91" s="363"/>
      <c r="U91" s="363"/>
      <c r="V91" s="16"/>
    </row>
    <row r="92" spans="3:22" x14ac:dyDescent="0.25">
      <c r="C92" s="367"/>
      <c r="D92" s="336"/>
      <c r="E92" s="337"/>
      <c r="F92" s="363"/>
      <c r="G92" s="363"/>
      <c r="H92" s="363"/>
      <c r="I92" s="363"/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U92" s="363"/>
      <c r="V92" s="16"/>
    </row>
    <row r="93" spans="3:22" x14ac:dyDescent="0.25">
      <c r="C93" s="367"/>
      <c r="D93" s="336"/>
      <c r="E93" s="337"/>
      <c r="F93" s="363"/>
      <c r="G93" s="363"/>
      <c r="H93" s="363"/>
      <c r="I93" s="363"/>
      <c r="J93" s="363"/>
      <c r="K93" s="363"/>
      <c r="L93" s="363"/>
      <c r="M93" s="363"/>
      <c r="N93" s="363"/>
      <c r="O93" s="363"/>
      <c r="P93" s="363"/>
      <c r="Q93" s="363"/>
      <c r="R93" s="363"/>
      <c r="S93" s="363"/>
      <c r="U93" s="363"/>
      <c r="V93" s="16"/>
    </row>
    <row r="94" spans="3:22" x14ac:dyDescent="0.25">
      <c r="C94" s="367"/>
      <c r="D94" s="336"/>
      <c r="E94" s="337"/>
      <c r="F94" s="363"/>
      <c r="G94" s="363"/>
      <c r="H94" s="363"/>
      <c r="I94" s="363"/>
      <c r="J94" s="363"/>
      <c r="K94" s="363"/>
      <c r="L94" s="363"/>
      <c r="M94" s="363"/>
      <c r="N94" s="363"/>
      <c r="O94" s="363"/>
      <c r="P94" s="363"/>
      <c r="Q94" s="363"/>
      <c r="R94" s="363"/>
      <c r="S94" s="363"/>
      <c r="U94" s="363"/>
      <c r="V94" s="16"/>
    </row>
    <row r="95" spans="3:22" x14ac:dyDescent="0.25">
      <c r="C95" s="367"/>
      <c r="D95" s="336"/>
      <c r="E95" s="337"/>
      <c r="F95" s="363"/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3"/>
      <c r="R95" s="363"/>
      <c r="S95" s="363"/>
      <c r="U95" s="363"/>
      <c r="V95" s="16"/>
    </row>
    <row r="96" spans="3:22" x14ac:dyDescent="0.25">
      <c r="C96" s="367"/>
      <c r="D96" s="336"/>
      <c r="E96" s="337"/>
      <c r="F96" s="363"/>
      <c r="G96" s="363"/>
      <c r="H96" s="363"/>
      <c r="I96" s="363"/>
      <c r="J96" s="363"/>
      <c r="K96" s="363"/>
      <c r="L96" s="363"/>
      <c r="M96" s="363"/>
      <c r="N96" s="363"/>
      <c r="O96" s="363"/>
      <c r="P96" s="363"/>
      <c r="Q96" s="363"/>
      <c r="R96" s="363"/>
      <c r="S96" s="363"/>
      <c r="U96" s="363"/>
      <c r="V96" s="16"/>
    </row>
    <row r="97" spans="3:22" x14ac:dyDescent="0.25">
      <c r="C97" s="367"/>
      <c r="D97" s="336"/>
      <c r="E97" s="337"/>
      <c r="F97" s="363"/>
      <c r="G97" s="363"/>
      <c r="H97" s="363"/>
      <c r="I97" s="363"/>
      <c r="J97" s="363"/>
      <c r="K97" s="363"/>
      <c r="L97" s="363"/>
      <c r="M97" s="363"/>
      <c r="N97" s="363"/>
      <c r="O97" s="363"/>
      <c r="P97" s="363"/>
      <c r="Q97" s="363"/>
      <c r="R97" s="363"/>
      <c r="S97" s="363"/>
      <c r="U97" s="363"/>
      <c r="V97" s="16"/>
    </row>
    <row r="98" spans="3:22" x14ac:dyDescent="0.25">
      <c r="C98" s="367"/>
      <c r="D98" s="336"/>
      <c r="E98" s="337"/>
      <c r="F98" s="363"/>
      <c r="G98" s="363"/>
      <c r="H98" s="363"/>
      <c r="I98" s="363"/>
      <c r="J98" s="363"/>
      <c r="K98" s="363"/>
      <c r="L98" s="363"/>
      <c r="M98" s="363"/>
      <c r="N98" s="363"/>
      <c r="O98" s="363"/>
      <c r="P98" s="363"/>
      <c r="Q98" s="363"/>
      <c r="R98" s="363"/>
      <c r="S98" s="363"/>
      <c r="U98" s="363"/>
      <c r="V98" s="16"/>
    </row>
    <row r="99" spans="3:22" x14ac:dyDescent="0.25">
      <c r="C99" s="367"/>
      <c r="D99" s="336"/>
      <c r="E99" s="337"/>
      <c r="F99" s="363"/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U99" s="363"/>
      <c r="V99" s="16"/>
    </row>
    <row r="100" spans="3:22" x14ac:dyDescent="0.25">
      <c r="C100" s="367"/>
      <c r="D100" s="336"/>
      <c r="E100" s="337"/>
      <c r="F100" s="363"/>
      <c r="G100" s="363"/>
      <c r="H100" s="363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  <c r="S100" s="363"/>
      <c r="U100" s="363"/>
      <c r="V100" s="16"/>
    </row>
    <row r="101" spans="3:22" x14ac:dyDescent="0.25">
      <c r="C101" s="367"/>
      <c r="D101" s="336"/>
      <c r="E101" s="337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63"/>
      <c r="S101" s="363"/>
      <c r="U101" s="363"/>
      <c r="V101" s="16"/>
    </row>
    <row r="102" spans="3:22" x14ac:dyDescent="0.25">
      <c r="C102" s="367"/>
      <c r="D102" s="336"/>
      <c r="E102" s="337"/>
      <c r="F102" s="363"/>
      <c r="G102" s="363"/>
      <c r="H102" s="363"/>
      <c r="I102" s="363"/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U102" s="363"/>
      <c r="V102" s="16"/>
    </row>
    <row r="103" spans="3:22" x14ac:dyDescent="0.25">
      <c r="C103" s="367"/>
      <c r="D103" s="336"/>
      <c r="E103" s="337"/>
      <c r="F103" s="363"/>
      <c r="G103" s="363"/>
      <c r="H103" s="363"/>
      <c r="I103" s="363"/>
      <c r="J103" s="363"/>
      <c r="K103" s="363"/>
      <c r="L103" s="363"/>
      <c r="M103" s="363"/>
      <c r="N103" s="363"/>
      <c r="O103" s="363"/>
      <c r="P103" s="363"/>
      <c r="Q103" s="363"/>
      <c r="R103" s="363"/>
      <c r="S103" s="363"/>
      <c r="U103" s="363"/>
      <c r="V103" s="16"/>
    </row>
    <row r="104" spans="3:22" x14ac:dyDescent="0.25">
      <c r="C104" s="367"/>
      <c r="D104" s="336"/>
      <c r="E104" s="337"/>
      <c r="F104" s="363"/>
      <c r="G104" s="363"/>
      <c r="H104" s="363"/>
      <c r="I104" s="363"/>
      <c r="J104" s="363"/>
      <c r="K104" s="363"/>
      <c r="L104" s="363"/>
      <c r="M104" s="363"/>
      <c r="N104" s="363"/>
      <c r="O104" s="363"/>
      <c r="P104" s="363"/>
      <c r="Q104" s="363"/>
      <c r="R104" s="363"/>
      <c r="S104" s="363"/>
      <c r="U104" s="363"/>
      <c r="V104" s="16"/>
    </row>
    <row r="105" spans="3:22" x14ac:dyDescent="0.25">
      <c r="C105" s="367"/>
      <c r="D105" s="336"/>
      <c r="E105" s="337"/>
      <c r="F105" s="363"/>
      <c r="G105" s="363"/>
      <c r="H105" s="363"/>
      <c r="I105" s="363"/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U105" s="363"/>
      <c r="V105" s="16"/>
    </row>
    <row r="106" spans="3:22" x14ac:dyDescent="0.25">
      <c r="C106" s="367"/>
      <c r="D106" s="336"/>
      <c r="E106" s="337"/>
      <c r="F106" s="363"/>
      <c r="G106" s="363"/>
      <c r="H106" s="363"/>
      <c r="I106" s="363"/>
      <c r="J106" s="363"/>
      <c r="K106" s="363"/>
      <c r="L106" s="363"/>
      <c r="M106" s="363"/>
      <c r="N106" s="363"/>
      <c r="O106" s="363"/>
      <c r="P106" s="363"/>
      <c r="Q106" s="363"/>
      <c r="R106" s="363"/>
      <c r="S106" s="363"/>
      <c r="U106" s="363"/>
      <c r="V106" s="16"/>
    </row>
    <row r="107" spans="3:22" x14ac:dyDescent="0.25">
      <c r="C107" s="367"/>
      <c r="D107" s="336"/>
      <c r="E107" s="337"/>
      <c r="F107" s="363"/>
      <c r="G107" s="363"/>
      <c r="H107" s="363"/>
      <c r="I107" s="363"/>
      <c r="J107" s="363"/>
      <c r="K107" s="363"/>
      <c r="L107" s="363"/>
      <c r="M107" s="363"/>
      <c r="N107" s="363"/>
      <c r="O107" s="363"/>
      <c r="P107" s="363"/>
      <c r="Q107" s="363"/>
      <c r="R107" s="363"/>
      <c r="S107" s="363"/>
      <c r="U107" s="363"/>
      <c r="V107" s="16"/>
    </row>
    <row r="108" spans="3:22" x14ac:dyDescent="0.25">
      <c r="C108" s="367"/>
      <c r="D108" s="336"/>
      <c r="E108" s="337"/>
      <c r="F108" s="363"/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63"/>
      <c r="R108" s="363"/>
      <c r="S108" s="363"/>
      <c r="U108" s="363"/>
      <c r="V108" s="16"/>
    </row>
    <row r="109" spans="3:22" x14ac:dyDescent="0.25">
      <c r="C109" s="367"/>
      <c r="D109" s="336"/>
      <c r="E109" s="337"/>
      <c r="F109" s="363"/>
      <c r="G109" s="363"/>
      <c r="H109" s="363"/>
      <c r="I109" s="363"/>
      <c r="J109" s="363"/>
      <c r="K109" s="363"/>
      <c r="L109" s="363"/>
      <c r="M109" s="363"/>
      <c r="N109" s="363"/>
      <c r="O109" s="363"/>
      <c r="P109" s="363"/>
      <c r="Q109" s="363"/>
      <c r="R109" s="363"/>
      <c r="S109" s="363"/>
      <c r="U109" s="363"/>
      <c r="V109" s="16"/>
    </row>
    <row r="110" spans="3:22" x14ac:dyDescent="0.25">
      <c r="C110" s="367"/>
      <c r="D110" s="336"/>
      <c r="E110" s="337"/>
      <c r="F110" s="363"/>
      <c r="G110" s="363"/>
      <c r="H110" s="363"/>
      <c r="I110" s="363"/>
      <c r="J110" s="363"/>
      <c r="K110" s="363"/>
      <c r="L110" s="363"/>
      <c r="M110" s="363"/>
      <c r="N110" s="363"/>
      <c r="O110" s="363"/>
      <c r="P110" s="363"/>
      <c r="Q110" s="363"/>
      <c r="R110" s="363"/>
      <c r="S110" s="363"/>
      <c r="U110" s="363"/>
      <c r="V110" s="16"/>
    </row>
    <row r="111" spans="3:22" x14ac:dyDescent="0.25">
      <c r="C111" s="367"/>
      <c r="D111" s="336"/>
      <c r="E111" s="337"/>
      <c r="F111" s="363"/>
      <c r="G111" s="363"/>
      <c r="H111" s="363"/>
      <c r="I111" s="363"/>
      <c r="J111" s="363"/>
      <c r="K111" s="363"/>
      <c r="L111" s="363"/>
      <c r="M111" s="363"/>
      <c r="N111" s="363"/>
      <c r="O111" s="363"/>
      <c r="P111" s="363"/>
      <c r="Q111" s="363"/>
      <c r="R111" s="363"/>
      <c r="S111" s="363"/>
      <c r="U111" s="363"/>
      <c r="V111" s="16"/>
    </row>
    <row r="112" spans="3:22" x14ac:dyDescent="0.25">
      <c r="C112" s="367"/>
      <c r="D112" s="336"/>
      <c r="E112" s="337"/>
      <c r="F112" s="363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63"/>
      <c r="R112" s="363"/>
      <c r="S112" s="363"/>
      <c r="U112" s="363"/>
      <c r="V112" s="16"/>
    </row>
    <row r="113" spans="3:22" x14ac:dyDescent="0.25">
      <c r="C113" s="367"/>
      <c r="D113" s="336"/>
      <c r="E113" s="337"/>
      <c r="F113" s="363"/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63"/>
      <c r="R113" s="363"/>
      <c r="S113" s="363"/>
      <c r="U113" s="363"/>
      <c r="V113" s="16"/>
    </row>
    <row r="114" spans="3:22" x14ac:dyDescent="0.25">
      <c r="C114" s="367"/>
      <c r="D114" s="336"/>
      <c r="E114" s="337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U114" s="363"/>
      <c r="V114" s="16"/>
    </row>
    <row r="115" spans="3:22" x14ac:dyDescent="0.25">
      <c r="C115" s="367"/>
      <c r="D115" s="336"/>
      <c r="E115" s="337"/>
      <c r="F115" s="363"/>
      <c r="G115" s="363"/>
      <c r="H115" s="363"/>
      <c r="I115" s="363"/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  <c r="U115" s="363"/>
      <c r="V115" s="16"/>
    </row>
    <row r="116" spans="3:22" x14ac:dyDescent="0.25">
      <c r="C116" s="367"/>
      <c r="D116" s="336"/>
      <c r="E116" s="337"/>
      <c r="F116" s="363"/>
      <c r="G116" s="363"/>
      <c r="H116" s="363"/>
      <c r="I116" s="363"/>
      <c r="J116" s="363"/>
      <c r="K116" s="363"/>
      <c r="L116" s="363"/>
      <c r="M116" s="363"/>
      <c r="N116" s="363"/>
      <c r="O116" s="363"/>
      <c r="P116" s="363"/>
      <c r="Q116" s="363"/>
      <c r="R116" s="363"/>
      <c r="S116" s="363"/>
      <c r="U116" s="363"/>
      <c r="V116" s="16"/>
    </row>
    <row r="117" spans="3:22" x14ac:dyDescent="0.25">
      <c r="C117" s="367"/>
      <c r="D117" s="336"/>
      <c r="E117" s="337"/>
      <c r="F117" s="363"/>
      <c r="G117" s="363"/>
      <c r="H117" s="363"/>
      <c r="I117" s="363"/>
      <c r="J117" s="363"/>
      <c r="K117" s="363"/>
      <c r="L117" s="363"/>
      <c r="M117" s="363"/>
      <c r="N117" s="363"/>
      <c r="O117" s="363"/>
      <c r="P117" s="363"/>
      <c r="Q117" s="363"/>
      <c r="R117" s="363"/>
      <c r="S117" s="363"/>
      <c r="U117" s="363"/>
      <c r="V117" s="16"/>
    </row>
    <row r="118" spans="3:22" x14ac:dyDescent="0.25">
      <c r="C118" s="367"/>
      <c r="D118" s="336"/>
      <c r="E118" s="337"/>
      <c r="F118" s="363"/>
      <c r="G118" s="363"/>
      <c r="H118" s="363"/>
      <c r="I118" s="363"/>
      <c r="J118" s="363"/>
      <c r="K118" s="363"/>
      <c r="L118" s="363"/>
      <c r="M118" s="363"/>
      <c r="N118" s="363"/>
      <c r="O118" s="363"/>
      <c r="P118" s="363"/>
      <c r="Q118" s="363"/>
      <c r="R118" s="363"/>
      <c r="S118" s="363"/>
      <c r="U118" s="363"/>
      <c r="V118" s="16"/>
    </row>
    <row r="119" spans="3:22" x14ac:dyDescent="0.25">
      <c r="C119" s="367"/>
      <c r="D119" s="336"/>
      <c r="E119" s="337"/>
      <c r="F119" s="363"/>
      <c r="G119" s="363"/>
      <c r="H119" s="363"/>
      <c r="I119" s="363"/>
      <c r="J119" s="363"/>
      <c r="K119" s="363"/>
      <c r="L119" s="363"/>
      <c r="M119" s="363"/>
      <c r="N119" s="363"/>
      <c r="O119" s="363"/>
      <c r="P119" s="363"/>
      <c r="Q119" s="363"/>
      <c r="R119" s="363"/>
      <c r="S119" s="363"/>
      <c r="U119" s="363"/>
      <c r="V119" s="16"/>
    </row>
    <row r="120" spans="3:22" x14ac:dyDescent="0.25">
      <c r="C120" s="367"/>
      <c r="D120" s="336"/>
      <c r="E120" s="337"/>
      <c r="F120" s="363"/>
      <c r="G120" s="363"/>
      <c r="H120" s="363"/>
      <c r="I120" s="363"/>
      <c r="J120" s="363"/>
      <c r="K120" s="363"/>
      <c r="L120" s="363"/>
      <c r="M120" s="363"/>
      <c r="N120" s="363"/>
      <c r="O120" s="363"/>
      <c r="P120" s="363"/>
      <c r="Q120" s="363"/>
      <c r="R120" s="363"/>
      <c r="S120" s="363"/>
      <c r="U120" s="363"/>
      <c r="V120" s="16"/>
    </row>
    <row r="121" spans="3:22" x14ac:dyDescent="0.25">
      <c r="C121" s="367"/>
      <c r="D121" s="336"/>
      <c r="E121" s="337"/>
      <c r="F121" s="363"/>
      <c r="G121" s="363"/>
      <c r="H121" s="363"/>
      <c r="I121" s="363"/>
      <c r="J121" s="363"/>
      <c r="K121" s="363"/>
      <c r="L121" s="363"/>
      <c r="M121" s="363"/>
      <c r="N121" s="363"/>
      <c r="O121" s="363"/>
      <c r="P121" s="363"/>
      <c r="Q121" s="363"/>
      <c r="R121" s="363"/>
      <c r="S121" s="363"/>
      <c r="U121" s="363"/>
      <c r="V121" s="16"/>
    </row>
    <row r="122" spans="3:22" x14ac:dyDescent="0.25">
      <c r="C122" s="367"/>
      <c r="D122" s="336"/>
      <c r="E122" s="337"/>
      <c r="F122" s="363"/>
      <c r="G122" s="363"/>
      <c r="H122" s="363"/>
      <c r="I122" s="363"/>
      <c r="J122" s="363"/>
      <c r="K122" s="363"/>
      <c r="L122" s="363"/>
      <c r="M122" s="363"/>
      <c r="N122" s="363"/>
      <c r="O122" s="363"/>
      <c r="P122" s="363"/>
      <c r="Q122" s="363"/>
      <c r="R122" s="363"/>
      <c r="S122" s="363"/>
      <c r="U122" s="363"/>
      <c r="V122" s="16"/>
    </row>
    <row r="123" spans="3:22" x14ac:dyDescent="0.25">
      <c r="C123" s="367"/>
      <c r="D123" s="336"/>
      <c r="E123" s="337"/>
      <c r="F123" s="363"/>
      <c r="G123" s="363"/>
      <c r="H123" s="363"/>
      <c r="I123" s="363"/>
      <c r="J123" s="363"/>
      <c r="K123" s="363"/>
      <c r="L123" s="363"/>
      <c r="M123" s="363"/>
      <c r="N123" s="363"/>
      <c r="O123" s="363"/>
      <c r="P123" s="363"/>
      <c r="Q123" s="363"/>
      <c r="R123" s="363"/>
      <c r="S123" s="363"/>
      <c r="U123" s="363"/>
      <c r="V123" s="16"/>
    </row>
    <row r="124" spans="3:22" x14ac:dyDescent="0.25">
      <c r="C124" s="367"/>
      <c r="D124" s="336"/>
      <c r="E124" s="337"/>
      <c r="F124" s="363"/>
      <c r="G124" s="363"/>
      <c r="H124" s="363"/>
      <c r="I124" s="363"/>
      <c r="J124" s="363"/>
      <c r="K124" s="363"/>
      <c r="L124" s="363"/>
      <c r="M124" s="363"/>
      <c r="N124" s="363"/>
      <c r="O124" s="363"/>
      <c r="P124" s="363"/>
      <c r="Q124" s="363"/>
      <c r="R124" s="363"/>
      <c r="S124" s="363"/>
      <c r="U124" s="363"/>
      <c r="V124" s="16"/>
    </row>
    <row r="125" spans="3:22" x14ac:dyDescent="0.25">
      <c r="C125" s="367"/>
      <c r="D125" s="336"/>
      <c r="E125" s="337"/>
      <c r="F125" s="363"/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/>
      <c r="S125" s="363"/>
      <c r="U125" s="363"/>
      <c r="V125" s="16"/>
    </row>
    <row r="126" spans="3:22" x14ac:dyDescent="0.25">
      <c r="C126" s="367"/>
      <c r="D126" s="336"/>
      <c r="E126" s="337"/>
      <c r="F126" s="363"/>
      <c r="G126" s="363"/>
      <c r="H126" s="363"/>
      <c r="I126" s="363"/>
      <c r="J126" s="363"/>
      <c r="K126" s="363"/>
      <c r="L126" s="363"/>
      <c r="M126" s="363"/>
      <c r="N126" s="363"/>
      <c r="O126" s="363"/>
      <c r="P126" s="363"/>
      <c r="Q126" s="363"/>
      <c r="R126" s="363"/>
      <c r="S126" s="363"/>
      <c r="U126" s="363"/>
      <c r="V126" s="16"/>
    </row>
    <row r="127" spans="3:22" x14ac:dyDescent="0.25">
      <c r="C127" s="367"/>
      <c r="D127" s="336"/>
      <c r="E127" s="337"/>
      <c r="F127" s="363"/>
      <c r="G127" s="363"/>
      <c r="H127" s="363"/>
      <c r="I127" s="363"/>
      <c r="J127" s="363"/>
      <c r="K127" s="363"/>
      <c r="L127" s="363"/>
      <c r="M127" s="363"/>
      <c r="N127" s="363"/>
      <c r="O127" s="363"/>
      <c r="P127" s="363"/>
      <c r="Q127" s="363"/>
      <c r="R127" s="363"/>
      <c r="S127" s="363"/>
      <c r="U127" s="363"/>
      <c r="V127" s="16"/>
    </row>
    <row r="128" spans="3:22" x14ac:dyDescent="0.25">
      <c r="C128" s="367"/>
      <c r="D128" s="336"/>
      <c r="E128" s="337"/>
      <c r="F128" s="363"/>
      <c r="G128" s="363"/>
      <c r="H128" s="363"/>
      <c r="I128" s="363"/>
      <c r="J128" s="363"/>
      <c r="K128" s="363"/>
      <c r="L128" s="363"/>
      <c r="M128" s="363"/>
      <c r="N128" s="363"/>
      <c r="O128" s="363"/>
      <c r="P128" s="363"/>
      <c r="Q128" s="363"/>
      <c r="R128" s="363"/>
      <c r="S128" s="363"/>
      <c r="U128" s="363"/>
      <c r="V128" s="16"/>
    </row>
    <row r="129" spans="3:22" x14ac:dyDescent="0.25">
      <c r="C129" s="367"/>
      <c r="D129" s="336"/>
      <c r="E129" s="337"/>
      <c r="F129" s="363"/>
      <c r="G129" s="363"/>
      <c r="H129" s="363"/>
      <c r="I129" s="363"/>
      <c r="J129" s="363"/>
      <c r="K129" s="363"/>
      <c r="L129" s="363"/>
      <c r="M129" s="363"/>
      <c r="N129" s="363"/>
      <c r="O129" s="363"/>
      <c r="P129" s="363"/>
      <c r="Q129" s="363"/>
      <c r="R129" s="363"/>
      <c r="S129" s="363"/>
      <c r="U129" s="363"/>
      <c r="V129" s="16"/>
    </row>
    <row r="130" spans="3:22" x14ac:dyDescent="0.25">
      <c r="C130" s="367"/>
      <c r="D130" s="336"/>
      <c r="E130" s="337"/>
      <c r="F130" s="363"/>
      <c r="G130" s="363"/>
      <c r="H130" s="363"/>
      <c r="I130" s="363"/>
      <c r="J130" s="363"/>
      <c r="K130" s="363"/>
      <c r="L130" s="363"/>
      <c r="M130" s="363"/>
      <c r="N130" s="363"/>
      <c r="O130" s="363"/>
      <c r="P130" s="363"/>
      <c r="Q130" s="363"/>
      <c r="R130" s="363"/>
      <c r="S130" s="363"/>
      <c r="U130" s="363"/>
      <c r="V130" s="16"/>
    </row>
    <row r="131" spans="3:22" x14ac:dyDescent="0.25">
      <c r="C131" s="367"/>
      <c r="D131" s="336"/>
      <c r="E131" s="337"/>
      <c r="F131" s="363"/>
      <c r="G131" s="363"/>
      <c r="H131" s="363"/>
      <c r="I131" s="363"/>
      <c r="J131" s="363"/>
      <c r="K131" s="363"/>
      <c r="L131" s="363"/>
      <c r="M131" s="363"/>
      <c r="N131" s="363"/>
      <c r="O131" s="363"/>
      <c r="P131" s="363"/>
      <c r="Q131" s="363"/>
      <c r="R131" s="363"/>
      <c r="S131" s="363"/>
      <c r="U131" s="363"/>
      <c r="V131" s="16"/>
    </row>
    <row r="132" spans="3:22" x14ac:dyDescent="0.25">
      <c r="C132" s="367"/>
      <c r="D132" s="336"/>
      <c r="E132" s="337"/>
      <c r="F132" s="363"/>
      <c r="G132" s="363"/>
      <c r="H132" s="363"/>
      <c r="I132" s="363"/>
      <c r="J132" s="363"/>
      <c r="K132" s="363"/>
      <c r="L132" s="363"/>
      <c r="M132" s="363"/>
      <c r="N132" s="363"/>
      <c r="O132" s="363"/>
      <c r="P132" s="363"/>
      <c r="Q132" s="363"/>
      <c r="R132" s="363"/>
      <c r="S132" s="363"/>
      <c r="U132" s="363"/>
      <c r="V132" s="16"/>
    </row>
    <row r="133" spans="3:22" x14ac:dyDescent="0.25">
      <c r="C133" s="367"/>
      <c r="D133" s="336"/>
      <c r="E133" s="337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U133" s="363"/>
      <c r="V133" s="16"/>
    </row>
    <row r="134" spans="3:22" x14ac:dyDescent="0.25">
      <c r="C134" s="367"/>
      <c r="D134" s="336"/>
      <c r="E134" s="337"/>
      <c r="F134" s="363"/>
      <c r="G134" s="363"/>
      <c r="H134" s="363"/>
      <c r="I134" s="363"/>
      <c r="J134" s="363"/>
      <c r="K134" s="363"/>
      <c r="L134" s="363"/>
      <c r="M134" s="363"/>
      <c r="N134" s="363"/>
      <c r="O134" s="363"/>
      <c r="P134" s="363"/>
      <c r="Q134" s="363"/>
      <c r="R134" s="363"/>
      <c r="S134" s="363"/>
      <c r="U134" s="363"/>
      <c r="V134" s="16"/>
    </row>
    <row r="135" spans="3:22" x14ac:dyDescent="0.25">
      <c r="C135" s="367"/>
      <c r="D135" s="336"/>
      <c r="E135" s="337"/>
      <c r="F135" s="363"/>
      <c r="G135" s="363"/>
      <c r="H135" s="363"/>
      <c r="I135" s="363"/>
      <c r="J135" s="363"/>
      <c r="K135" s="363"/>
      <c r="L135" s="363"/>
      <c r="M135" s="363"/>
      <c r="N135" s="363"/>
      <c r="O135" s="363"/>
      <c r="P135" s="363"/>
      <c r="Q135" s="363"/>
      <c r="R135" s="363"/>
      <c r="S135" s="363"/>
      <c r="U135" s="363"/>
      <c r="V135" s="16"/>
    </row>
    <row r="136" spans="3:22" x14ac:dyDescent="0.25">
      <c r="C136" s="367"/>
      <c r="D136" s="336"/>
      <c r="E136" s="337"/>
      <c r="F136" s="363"/>
      <c r="G136" s="363"/>
      <c r="H136" s="363"/>
      <c r="I136" s="363"/>
      <c r="J136" s="363"/>
      <c r="K136" s="363"/>
      <c r="L136" s="363"/>
      <c r="M136" s="363"/>
      <c r="N136" s="363"/>
      <c r="O136" s="363"/>
      <c r="P136" s="363"/>
      <c r="Q136" s="363"/>
      <c r="R136" s="363"/>
      <c r="S136" s="363"/>
      <c r="U136" s="363"/>
      <c r="V136" s="16"/>
    </row>
    <row r="137" spans="3:22" x14ac:dyDescent="0.25">
      <c r="C137" s="367"/>
      <c r="D137" s="336"/>
      <c r="E137" s="337"/>
      <c r="F137" s="363"/>
      <c r="G137" s="363"/>
      <c r="H137" s="363"/>
      <c r="I137" s="363"/>
      <c r="J137" s="363"/>
      <c r="K137" s="363"/>
      <c r="L137" s="363"/>
      <c r="M137" s="363"/>
      <c r="N137" s="363"/>
      <c r="O137" s="363"/>
      <c r="P137" s="363"/>
      <c r="Q137" s="363"/>
      <c r="R137" s="363"/>
      <c r="S137" s="363"/>
      <c r="U137" s="363"/>
      <c r="V137" s="16"/>
    </row>
    <row r="138" spans="3:22" x14ac:dyDescent="0.25">
      <c r="C138" s="367"/>
      <c r="D138" s="336"/>
      <c r="E138" s="337"/>
      <c r="F138" s="363"/>
      <c r="G138" s="363"/>
      <c r="H138" s="363"/>
      <c r="I138" s="363"/>
      <c r="J138" s="363"/>
      <c r="K138" s="363"/>
      <c r="L138" s="363"/>
      <c r="M138" s="363"/>
      <c r="N138" s="363"/>
      <c r="O138" s="363"/>
      <c r="P138" s="363"/>
      <c r="Q138" s="363"/>
      <c r="R138" s="363"/>
      <c r="S138" s="363"/>
      <c r="U138" s="363"/>
      <c r="V138" s="16"/>
    </row>
    <row r="139" spans="3:22" x14ac:dyDescent="0.25">
      <c r="C139" s="367"/>
      <c r="D139" s="336"/>
      <c r="E139" s="337"/>
      <c r="F139" s="363"/>
      <c r="G139" s="363"/>
      <c r="H139" s="363"/>
      <c r="I139" s="363"/>
      <c r="J139" s="363"/>
      <c r="K139" s="363"/>
      <c r="L139" s="363"/>
      <c r="M139" s="363"/>
      <c r="N139" s="363"/>
      <c r="O139" s="363"/>
      <c r="P139" s="363"/>
      <c r="Q139" s="363"/>
      <c r="R139" s="363"/>
      <c r="S139" s="363"/>
      <c r="U139" s="363"/>
      <c r="V139" s="16"/>
    </row>
    <row r="140" spans="3:22" x14ac:dyDescent="0.25">
      <c r="C140" s="367"/>
      <c r="D140" s="336"/>
      <c r="E140" s="337"/>
      <c r="F140" s="363"/>
      <c r="G140" s="363"/>
      <c r="H140" s="363"/>
      <c r="I140" s="363"/>
      <c r="J140" s="363"/>
      <c r="K140" s="363"/>
      <c r="L140" s="363"/>
      <c r="M140" s="363"/>
      <c r="N140" s="363"/>
      <c r="O140" s="363"/>
      <c r="P140" s="363"/>
      <c r="Q140" s="363"/>
      <c r="R140" s="363"/>
      <c r="S140" s="363"/>
      <c r="U140" s="363"/>
      <c r="V140" s="16"/>
    </row>
    <row r="141" spans="3:22" x14ac:dyDescent="0.25">
      <c r="C141" s="367"/>
      <c r="D141" s="336"/>
      <c r="E141" s="337"/>
      <c r="F141" s="363"/>
      <c r="G141" s="363"/>
      <c r="H141" s="363"/>
      <c r="I141" s="363"/>
      <c r="J141" s="363"/>
      <c r="K141" s="363"/>
      <c r="L141" s="363"/>
      <c r="M141" s="363"/>
      <c r="N141" s="363"/>
      <c r="O141" s="363"/>
      <c r="P141" s="363"/>
      <c r="Q141" s="363"/>
      <c r="R141" s="363"/>
      <c r="S141" s="363"/>
      <c r="U141" s="363"/>
      <c r="V141" s="16"/>
    </row>
    <row r="142" spans="3:22" x14ac:dyDescent="0.25">
      <c r="C142" s="367"/>
      <c r="D142" s="336"/>
      <c r="E142" s="337"/>
      <c r="F142" s="363"/>
      <c r="G142" s="363"/>
      <c r="H142" s="363"/>
      <c r="I142" s="363"/>
      <c r="J142" s="363"/>
      <c r="K142" s="363"/>
      <c r="L142" s="363"/>
      <c r="M142" s="363"/>
      <c r="N142" s="363"/>
      <c r="O142" s="363"/>
      <c r="P142" s="363"/>
      <c r="Q142" s="363"/>
      <c r="R142" s="363"/>
      <c r="S142" s="363"/>
      <c r="U142" s="363"/>
      <c r="V142" s="16"/>
    </row>
    <row r="143" spans="3:22" x14ac:dyDescent="0.25">
      <c r="C143" s="367"/>
      <c r="D143" s="336"/>
      <c r="E143" s="337"/>
      <c r="F143" s="363"/>
      <c r="G143" s="363"/>
      <c r="H143" s="363"/>
      <c r="I143" s="363"/>
      <c r="J143" s="363"/>
      <c r="K143" s="363"/>
      <c r="L143" s="363"/>
      <c r="M143" s="363"/>
      <c r="N143" s="363"/>
      <c r="O143" s="363"/>
      <c r="P143" s="363"/>
      <c r="Q143" s="363"/>
      <c r="R143" s="363"/>
      <c r="S143" s="363"/>
      <c r="U143" s="363"/>
      <c r="V143" s="16"/>
    </row>
    <row r="144" spans="3:22" x14ac:dyDescent="0.25">
      <c r="C144" s="367"/>
      <c r="D144" s="336"/>
      <c r="E144" s="337"/>
      <c r="F144" s="363"/>
      <c r="G144" s="363"/>
      <c r="H144" s="363"/>
      <c r="I144" s="363"/>
      <c r="J144" s="363"/>
      <c r="K144" s="363"/>
      <c r="L144" s="363"/>
      <c r="M144" s="363"/>
      <c r="N144" s="363"/>
      <c r="O144" s="363"/>
      <c r="P144" s="363"/>
      <c r="Q144" s="363"/>
      <c r="R144" s="363"/>
      <c r="S144" s="363"/>
      <c r="U144" s="363"/>
      <c r="V144" s="16"/>
    </row>
    <row r="145" spans="3:22" x14ac:dyDescent="0.25">
      <c r="C145" s="367"/>
      <c r="D145" s="336"/>
      <c r="E145" s="337"/>
      <c r="F145" s="363"/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363"/>
      <c r="R145" s="363"/>
      <c r="S145" s="363"/>
      <c r="U145" s="363"/>
      <c r="V145" s="16"/>
    </row>
    <row r="146" spans="3:22" x14ac:dyDescent="0.25">
      <c r="C146" s="367"/>
      <c r="D146" s="336"/>
      <c r="E146" s="337"/>
      <c r="F146" s="363"/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63"/>
      <c r="R146" s="363"/>
      <c r="S146" s="363"/>
      <c r="U146" s="363"/>
      <c r="V146" s="16"/>
    </row>
    <row r="147" spans="3:22" x14ac:dyDescent="0.25">
      <c r="C147" s="367"/>
      <c r="D147" s="336"/>
      <c r="E147" s="337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/>
      <c r="S147" s="363"/>
      <c r="U147" s="363"/>
      <c r="V147" s="16"/>
    </row>
    <row r="148" spans="3:22" x14ac:dyDescent="0.25">
      <c r="C148" s="367"/>
      <c r="D148" s="336"/>
      <c r="E148" s="337"/>
      <c r="F148" s="363"/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63"/>
      <c r="R148" s="363"/>
      <c r="S148" s="363"/>
      <c r="U148" s="363"/>
      <c r="V148" s="16"/>
    </row>
    <row r="149" spans="3:22" x14ac:dyDescent="0.25">
      <c r="C149" s="367"/>
      <c r="D149" s="336"/>
      <c r="E149" s="337"/>
      <c r="F149" s="363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63"/>
      <c r="R149" s="363"/>
      <c r="S149" s="363"/>
      <c r="U149" s="363"/>
      <c r="V149" s="16"/>
    </row>
    <row r="150" spans="3:22" x14ac:dyDescent="0.25">
      <c r="C150" s="367"/>
      <c r="D150" s="336"/>
      <c r="E150" s="337"/>
      <c r="F150" s="363"/>
      <c r="G150" s="363"/>
      <c r="H150" s="363"/>
      <c r="I150" s="363"/>
      <c r="J150" s="363"/>
      <c r="K150" s="363"/>
      <c r="L150" s="363"/>
      <c r="M150" s="363"/>
      <c r="N150" s="363"/>
      <c r="O150" s="363"/>
      <c r="P150" s="363"/>
      <c r="Q150" s="363"/>
      <c r="R150" s="363"/>
      <c r="S150" s="363"/>
      <c r="U150" s="363"/>
      <c r="V150" s="16"/>
    </row>
    <row r="151" spans="3:22" x14ac:dyDescent="0.25">
      <c r="C151" s="367"/>
      <c r="D151" s="336"/>
      <c r="E151" s="337"/>
      <c r="F151" s="363"/>
      <c r="G151" s="363"/>
      <c r="H151" s="363"/>
      <c r="I151" s="363"/>
      <c r="J151" s="363"/>
      <c r="K151" s="363"/>
      <c r="L151" s="363"/>
      <c r="M151" s="363"/>
      <c r="N151" s="363"/>
      <c r="O151" s="363"/>
      <c r="P151" s="363"/>
      <c r="Q151" s="363"/>
      <c r="R151" s="363"/>
      <c r="S151" s="363"/>
      <c r="U151" s="363"/>
      <c r="V151" s="16"/>
    </row>
    <row r="152" spans="3:22" x14ac:dyDescent="0.25">
      <c r="C152" s="367"/>
      <c r="D152" s="336"/>
      <c r="E152" s="337"/>
      <c r="F152" s="363"/>
      <c r="G152" s="363"/>
      <c r="H152" s="363"/>
      <c r="I152" s="363"/>
      <c r="J152" s="363"/>
      <c r="K152" s="363"/>
      <c r="L152" s="363"/>
      <c r="M152" s="363"/>
      <c r="N152" s="363"/>
      <c r="O152" s="363"/>
      <c r="P152" s="363"/>
      <c r="Q152" s="363"/>
      <c r="R152" s="363"/>
      <c r="S152" s="363"/>
      <c r="U152" s="363"/>
      <c r="V152" s="16"/>
    </row>
    <row r="153" spans="3:22" x14ac:dyDescent="0.25">
      <c r="C153" s="367"/>
      <c r="D153" s="336"/>
      <c r="E153" s="337"/>
      <c r="F153" s="363"/>
      <c r="G153" s="363"/>
      <c r="H153" s="363"/>
      <c r="I153" s="363"/>
      <c r="J153" s="363"/>
      <c r="K153" s="363"/>
      <c r="L153" s="363"/>
      <c r="M153" s="363"/>
      <c r="N153" s="363"/>
      <c r="O153" s="363"/>
      <c r="P153" s="363"/>
      <c r="Q153" s="363"/>
      <c r="R153" s="363"/>
      <c r="S153" s="363"/>
      <c r="U153" s="363"/>
      <c r="V153" s="16"/>
    </row>
    <row r="154" spans="3:22" x14ac:dyDescent="0.25">
      <c r="C154" s="367"/>
      <c r="D154" s="336"/>
      <c r="E154" s="337"/>
      <c r="F154" s="363"/>
      <c r="G154" s="363"/>
      <c r="H154" s="363"/>
      <c r="I154" s="363"/>
      <c r="J154" s="363"/>
      <c r="K154" s="363"/>
      <c r="L154" s="363"/>
      <c r="M154" s="363"/>
      <c r="N154" s="363"/>
      <c r="O154" s="363"/>
      <c r="P154" s="363"/>
      <c r="Q154" s="363"/>
      <c r="R154" s="363"/>
      <c r="S154" s="363"/>
      <c r="U154" s="363"/>
      <c r="V154" s="16"/>
    </row>
    <row r="155" spans="3:22" x14ac:dyDescent="0.25">
      <c r="C155" s="367"/>
      <c r="D155" s="336"/>
      <c r="E155" s="337"/>
      <c r="F155" s="363"/>
      <c r="G155" s="363"/>
      <c r="H155" s="363"/>
      <c r="I155" s="363"/>
      <c r="J155" s="363"/>
      <c r="K155" s="363"/>
      <c r="L155" s="363"/>
      <c r="M155" s="363"/>
      <c r="N155" s="363"/>
      <c r="O155" s="363"/>
      <c r="P155" s="363"/>
      <c r="Q155" s="363"/>
      <c r="R155" s="363"/>
      <c r="S155" s="363"/>
      <c r="U155" s="363"/>
      <c r="V155" s="16"/>
    </row>
    <row r="156" spans="3:22" x14ac:dyDescent="0.25">
      <c r="C156" s="367"/>
      <c r="D156" s="336"/>
      <c r="E156" s="337"/>
      <c r="F156" s="363"/>
      <c r="G156" s="363"/>
      <c r="H156" s="363"/>
      <c r="I156" s="363"/>
      <c r="J156" s="363"/>
      <c r="K156" s="363"/>
      <c r="L156" s="363"/>
      <c r="M156" s="363"/>
      <c r="N156" s="363"/>
      <c r="O156" s="363"/>
      <c r="P156" s="363"/>
      <c r="Q156" s="363"/>
      <c r="R156" s="363"/>
      <c r="S156" s="363"/>
      <c r="U156" s="363"/>
      <c r="V156" s="16"/>
    </row>
    <row r="157" spans="3:22" x14ac:dyDescent="0.25">
      <c r="C157" s="367"/>
      <c r="D157" s="336"/>
      <c r="E157" s="337"/>
      <c r="F157" s="363"/>
      <c r="G157" s="363"/>
      <c r="H157" s="363"/>
      <c r="I157" s="363"/>
      <c r="J157" s="363"/>
      <c r="K157" s="363"/>
      <c r="L157" s="363"/>
      <c r="M157" s="363"/>
      <c r="N157" s="363"/>
      <c r="O157" s="363"/>
      <c r="P157" s="363"/>
      <c r="Q157" s="363"/>
      <c r="R157" s="363"/>
      <c r="S157" s="363"/>
      <c r="U157" s="363"/>
      <c r="V157" s="16"/>
    </row>
    <row r="158" spans="3:22" x14ac:dyDescent="0.25">
      <c r="C158" s="367"/>
      <c r="D158" s="336"/>
      <c r="E158" s="337"/>
      <c r="V158" s="16"/>
    </row>
    <row r="160" spans="3:22" x14ac:dyDescent="0.25">
      <c r="F160" s="337"/>
      <c r="G160" s="337"/>
      <c r="H160" s="337" t="e">
        <v>#REF!</v>
      </c>
      <c r="I160" s="337"/>
      <c r="J160" s="337"/>
      <c r="K160" s="337"/>
      <c r="L160" s="337" t="e">
        <v>#REF!</v>
      </c>
      <c r="M160" s="363"/>
      <c r="N160" s="337" t="e">
        <v>#REF!</v>
      </c>
      <c r="O160" s="363"/>
      <c r="P160" s="337"/>
      <c r="Q160" s="363"/>
      <c r="R160" s="337"/>
      <c r="S160" s="363" t="e">
        <v>#REF!</v>
      </c>
      <c r="U160" s="363"/>
      <c r="V160" s="16"/>
    </row>
    <row r="161" spans="3:22" x14ac:dyDescent="0.25">
      <c r="C161" s="369" t="s">
        <v>38</v>
      </c>
      <c r="D161" s="336"/>
      <c r="E161" s="337"/>
      <c r="F161" s="363"/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63"/>
      <c r="R161" s="363"/>
      <c r="S161" s="363"/>
      <c r="U161" s="363"/>
      <c r="V161" s="16"/>
    </row>
    <row r="162" spans="3:22" x14ac:dyDescent="0.25">
      <c r="C162" s="367"/>
      <c r="D162" s="336"/>
      <c r="E162" s="337"/>
      <c r="F162" s="337" t="e">
        <v>#REF!</v>
      </c>
      <c r="G162" s="337"/>
      <c r="H162" s="337" t="e">
        <v>#REF!</v>
      </c>
      <c r="I162" s="337"/>
      <c r="J162" s="337"/>
      <c r="K162" s="337"/>
      <c r="L162" s="337" t="e">
        <v>#REF!</v>
      </c>
      <c r="M162" s="337"/>
      <c r="N162" s="337" t="e">
        <v>#REF!</v>
      </c>
      <c r="O162" s="337"/>
      <c r="P162" s="337"/>
      <c r="Q162" s="337"/>
      <c r="R162" s="337"/>
      <c r="S162" s="337" t="e">
        <v>#REF!</v>
      </c>
      <c r="U162" s="337"/>
      <c r="V162" s="16"/>
    </row>
    <row r="163" spans="3:22" x14ac:dyDescent="0.25">
      <c r="C163" s="369" t="s">
        <v>44</v>
      </c>
      <c r="D163" s="336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337"/>
      <c r="P163" s="337"/>
      <c r="Q163" s="337"/>
      <c r="R163" s="337"/>
      <c r="S163" s="337"/>
      <c r="U163" s="337"/>
      <c r="V163" s="16"/>
    </row>
    <row r="164" spans="3:22" x14ac:dyDescent="0.25">
      <c r="C164" s="371"/>
      <c r="D164" s="336"/>
      <c r="E164" s="337"/>
      <c r="F164" s="337" t="e">
        <v>#REF!</v>
      </c>
      <c r="G164" s="337"/>
      <c r="H164" s="337" t="e">
        <v>#REF!</v>
      </c>
      <c r="I164" s="337"/>
      <c r="J164" s="337"/>
      <c r="K164" s="337"/>
      <c r="L164" s="337" t="e">
        <v>#REF!</v>
      </c>
      <c r="M164" s="337"/>
      <c r="N164" s="337" t="e">
        <v>#REF!</v>
      </c>
      <c r="O164" s="337"/>
      <c r="P164" s="337"/>
      <c r="Q164" s="337"/>
      <c r="R164" s="337"/>
      <c r="S164" s="337" t="e">
        <v>#REF!</v>
      </c>
      <c r="U164" s="337"/>
      <c r="V164" s="16"/>
    </row>
    <row r="165" spans="3:22" x14ac:dyDescent="0.25">
      <c r="C165" s="369" t="s">
        <v>45</v>
      </c>
      <c r="D165" s="336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337"/>
      <c r="P165" s="337"/>
      <c r="Q165" s="337"/>
      <c r="R165" s="337"/>
      <c r="S165" s="337"/>
      <c r="U165" s="337"/>
      <c r="V165" s="16"/>
    </row>
    <row r="166" spans="3:22" x14ac:dyDescent="0.25">
      <c r="C166" s="372"/>
      <c r="D166" s="336"/>
      <c r="E166" s="337"/>
      <c r="F166" s="337" t="e">
        <v>#REF!</v>
      </c>
      <c r="G166" s="337"/>
      <c r="H166" s="337" t="e">
        <v>#REF!</v>
      </c>
      <c r="I166" s="337"/>
      <c r="J166" s="337"/>
      <c r="K166" s="337"/>
      <c r="L166" s="337" t="e">
        <v>#REF!</v>
      </c>
      <c r="M166" s="337"/>
      <c r="N166" s="337" t="e">
        <v>#REF!</v>
      </c>
      <c r="O166" s="337"/>
      <c r="P166" s="337"/>
      <c r="Q166" s="337"/>
      <c r="R166" s="337"/>
      <c r="S166" s="337" t="e">
        <v>#REF!</v>
      </c>
      <c r="U166" s="337"/>
      <c r="V166" s="16"/>
    </row>
    <row r="167" spans="3:22" x14ac:dyDescent="0.25">
      <c r="C167" s="372" t="s">
        <v>46</v>
      </c>
      <c r="D167" s="336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337"/>
      <c r="P167" s="337"/>
      <c r="Q167" s="337"/>
      <c r="R167" s="337"/>
      <c r="S167" s="337"/>
      <c r="U167" s="337"/>
      <c r="V167" s="16"/>
    </row>
    <row r="168" spans="3:22" x14ac:dyDescent="0.25">
      <c r="C168" s="372"/>
      <c r="D168" s="336"/>
      <c r="E168" s="337"/>
      <c r="F168" s="337" t="e">
        <v>#REF!</v>
      </c>
      <c r="G168" s="337"/>
      <c r="H168" s="337" t="e">
        <v>#REF!</v>
      </c>
      <c r="I168" s="337"/>
      <c r="J168" s="337"/>
      <c r="K168" s="337"/>
      <c r="L168" s="337" t="e">
        <v>#REF!</v>
      </c>
      <c r="M168" s="337"/>
      <c r="N168" s="337" t="e">
        <v>#REF!</v>
      </c>
      <c r="O168" s="337"/>
      <c r="P168" s="337"/>
      <c r="Q168" s="337"/>
      <c r="R168" s="337"/>
      <c r="S168" s="337" t="e">
        <v>#REF!</v>
      </c>
      <c r="U168" s="337"/>
      <c r="V168" s="16"/>
    </row>
    <row r="169" spans="3:22" x14ac:dyDescent="0.25">
      <c r="C169" s="372" t="s">
        <v>47</v>
      </c>
      <c r="D169" s="336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337"/>
      <c r="P169" s="337"/>
      <c r="Q169" s="337"/>
      <c r="R169" s="337"/>
      <c r="S169" s="337"/>
      <c r="U169" s="337"/>
      <c r="V169" s="16"/>
    </row>
    <row r="170" spans="3:22" x14ac:dyDescent="0.25">
      <c r="C170" s="372"/>
      <c r="D170" s="336"/>
      <c r="E170" s="337"/>
      <c r="F170" s="337" t="e">
        <v>#REF!</v>
      </c>
      <c r="G170" s="337"/>
      <c r="H170" s="337" t="e">
        <v>#REF!</v>
      </c>
      <c r="I170" s="337"/>
      <c r="J170" s="337"/>
      <c r="K170" s="337"/>
      <c r="L170" s="337" t="e">
        <v>#REF!</v>
      </c>
      <c r="M170" s="337"/>
      <c r="N170" s="337" t="e">
        <v>#REF!</v>
      </c>
      <c r="O170" s="337"/>
      <c r="P170" s="337"/>
      <c r="Q170" s="337"/>
      <c r="R170" s="337"/>
      <c r="S170" s="337" t="e">
        <v>#REF!</v>
      </c>
      <c r="U170" s="337"/>
      <c r="V170" s="16"/>
    </row>
    <row r="171" spans="3:22" x14ac:dyDescent="0.25">
      <c r="C171" s="372" t="s">
        <v>43</v>
      </c>
      <c r="D171" s="336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337"/>
      <c r="P171" s="337"/>
      <c r="Q171" s="337"/>
      <c r="R171" s="337"/>
      <c r="S171" s="337"/>
      <c r="U171" s="337"/>
      <c r="V171" s="16"/>
    </row>
    <row r="172" spans="3:22" x14ac:dyDescent="0.25">
      <c r="C172" s="372"/>
      <c r="D172" s="336"/>
      <c r="E172" s="337"/>
      <c r="F172" s="337" t="e">
        <v>#REF!</v>
      </c>
      <c r="G172" s="337"/>
      <c r="H172" s="337" t="e">
        <v>#REF!</v>
      </c>
      <c r="I172" s="337"/>
      <c r="J172" s="337"/>
      <c r="K172" s="337"/>
      <c r="L172" s="337" t="e">
        <v>#REF!</v>
      </c>
      <c r="M172" s="337"/>
      <c r="N172" s="337" t="e">
        <v>#REF!</v>
      </c>
      <c r="O172" s="337"/>
      <c r="P172" s="337"/>
      <c r="Q172" s="337"/>
      <c r="R172" s="337"/>
      <c r="S172" s="337" t="e">
        <v>#REF!</v>
      </c>
      <c r="U172" s="337"/>
      <c r="V172" s="16"/>
    </row>
    <row r="173" spans="3:22" x14ac:dyDescent="0.25">
      <c r="C173" s="369" t="s">
        <v>48</v>
      </c>
      <c r="D173" s="336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337"/>
      <c r="P173" s="337"/>
      <c r="Q173" s="337"/>
      <c r="R173" s="337"/>
      <c r="S173" s="337"/>
      <c r="U173" s="337"/>
      <c r="V173" s="16"/>
    </row>
    <row r="174" spans="3:22" x14ac:dyDescent="0.25">
      <c r="C174" s="367"/>
      <c r="D174" s="336"/>
      <c r="E174" s="337"/>
      <c r="F174" s="363" t="e">
        <v>#REF!</v>
      </c>
      <c r="G174" s="363"/>
      <c r="H174" s="363" t="e">
        <v>#REF!</v>
      </c>
      <c r="I174" s="363"/>
      <c r="J174" s="363"/>
      <c r="K174" s="363"/>
      <c r="L174" s="363" t="e">
        <v>#REF!</v>
      </c>
      <c r="M174" s="363"/>
      <c r="N174" s="363" t="e">
        <v>#REF!</v>
      </c>
      <c r="O174" s="363"/>
      <c r="P174" s="363"/>
      <c r="Q174" s="363"/>
      <c r="R174" s="363"/>
      <c r="S174" s="363" t="e">
        <v>#REF!</v>
      </c>
      <c r="U174" s="363"/>
      <c r="V174" s="16"/>
    </row>
    <row r="175" spans="3:22" x14ac:dyDescent="0.25">
      <c r="C175" s="367" t="s">
        <v>56</v>
      </c>
      <c r="D175" s="336"/>
      <c r="E175" s="337"/>
      <c r="V175" s="16"/>
    </row>
    <row r="176" spans="3:22" x14ac:dyDescent="0.25">
      <c r="F176" s="337"/>
      <c r="G176" s="337"/>
      <c r="H176" s="337" t="e">
        <v>#REF!</v>
      </c>
      <c r="I176" s="337"/>
      <c r="J176" s="337"/>
      <c r="K176" s="337"/>
      <c r="L176" s="337" t="e">
        <v>#REF!</v>
      </c>
      <c r="M176" s="363"/>
      <c r="N176" s="337" t="e">
        <v>#REF!</v>
      </c>
      <c r="O176" s="363"/>
      <c r="P176" s="337"/>
      <c r="Q176" s="363"/>
      <c r="R176" s="337"/>
      <c r="S176" s="363" t="e">
        <v>#REF!</v>
      </c>
      <c r="U176" s="363"/>
      <c r="V176" s="16"/>
    </row>
    <row r="177" spans="3:22" x14ac:dyDescent="0.25">
      <c r="C177" s="369" t="s">
        <v>38</v>
      </c>
      <c r="D177" s="336"/>
      <c r="E177" s="337"/>
      <c r="F177" s="363"/>
      <c r="G177" s="363"/>
      <c r="H177" s="363"/>
      <c r="I177" s="363"/>
      <c r="J177" s="363"/>
      <c r="K177" s="363"/>
      <c r="L177" s="363"/>
      <c r="M177" s="363"/>
      <c r="N177" s="363"/>
      <c r="O177" s="363"/>
      <c r="P177" s="363"/>
      <c r="Q177" s="363"/>
      <c r="R177" s="363"/>
      <c r="S177" s="363"/>
      <c r="U177" s="363"/>
      <c r="V177" s="16"/>
    </row>
    <row r="178" spans="3:22" x14ac:dyDescent="0.25">
      <c r="C178" s="367"/>
      <c r="D178" s="336"/>
      <c r="E178" s="337"/>
      <c r="F178" s="337" t="e">
        <v>#REF!</v>
      </c>
      <c r="G178" s="337"/>
      <c r="H178" s="337" t="e">
        <v>#REF!</v>
      </c>
      <c r="I178" s="337"/>
      <c r="J178" s="337"/>
      <c r="K178" s="337"/>
      <c r="L178" s="337" t="e">
        <v>#REF!</v>
      </c>
      <c r="M178" s="337"/>
      <c r="N178" s="337" t="e">
        <v>#REF!</v>
      </c>
      <c r="O178" s="337"/>
      <c r="P178" s="337"/>
      <c r="Q178" s="337"/>
      <c r="R178" s="337"/>
      <c r="S178" s="337" t="e">
        <v>#REF!</v>
      </c>
      <c r="U178" s="337"/>
      <c r="V178" s="16"/>
    </row>
    <row r="179" spans="3:22" x14ac:dyDescent="0.25">
      <c r="C179" s="369" t="s">
        <v>44</v>
      </c>
      <c r="D179" s="336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337"/>
      <c r="P179" s="337"/>
      <c r="Q179" s="337"/>
      <c r="R179" s="337"/>
      <c r="S179" s="337"/>
      <c r="U179" s="337"/>
      <c r="V179" s="16"/>
    </row>
    <row r="180" spans="3:22" x14ac:dyDescent="0.25">
      <c r="C180" s="371"/>
      <c r="D180" s="336"/>
      <c r="E180" s="337"/>
      <c r="F180" s="337" t="e">
        <v>#REF!</v>
      </c>
      <c r="G180" s="337"/>
      <c r="H180" s="337" t="e">
        <v>#REF!</v>
      </c>
      <c r="I180" s="337"/>
      <c r="J180" s="337"/>
      <c r="K180" s="337"/>
      <c r="L180" s="337" t="e">
        <v>#REF!</v>
      </c>
      <c r="M180" s="337"/>
      <c r="N180" s="337" t="e">
        <v>#REF!</v>
      </c>
      <c r="O180" s="337"/>
      <c r="P180" s="337"/>
      <c r="Q180" s="337"/>
      <c r="R180" s="337"/>
      <c r="S180" s="337" t="e">
        <v>#REF!</v>
      </c>
      <c r="U180" s="337"/>
      <c r="V180" s="16"/>
    </row>
    <row r="181" spans="3:22" x14ac:dyDescent="0.25">
      <c r="C181" s="369" t="s">
        <v>45</v>
      </c>
      <c r="D181" s="336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337"/>
      <c r="P181" s="337"/>
      <c r="Q181" s="337"/>
      <c r="R181" s="337"/>
      <c r="S181" s="337"/>
      <c r="U181" s="337"/>
      <c r="V181" s="16"/>
    </row>
    <row r="182" spans="3:22" x14ac:dyDescent="0.25">
      <c r="C182" s="372"/>
      <c r="D182" s="336"/>
      <c r="E182" s="337"/>
      <c r="F182" s="337" t="e">
        <v>#REF!</v>
      </c>
      <c r="G182" s="337"/>
      <c r="H182" s="337" t="e">
        <v>#REF!</v>
      </c>
      <c r="I182" s="337"/>
      <c r="J182" s="337"/>
      <c r="K182" s="337"/>
      <c r="L182" s="337" t="e">
        <v>#REF!</v>
      </c>
      <c r="M182" s="337"/>
      <c r="N182" s="337" t="e">
        <v>#REF!</v>
      </c>
      <c r="O182" s="337"/>
      <c r="P182" s="337"/>
      <c r="Q182" s="337"/>
      <c r="R182" s="337"/>
      <c r="S182" s="337" t="e">
        <v>#REF!</v>
      </c>
      <c r="U182" s="337"/>
      <c r="V182" s="16"/>
    </row>
    <row r="183" spans="3:22" x14ac:dyDescent="0.25">
      <c r="C183" s="372" t="s">
        <v>46</v>
      </c>
      <c r="D183" s="336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337"/>
      <c r="P183" s="337"/>
      <c r="Q183" s="337"/>
      <c r="R183" s="337"/>
      <c r="S183" s="337"/>
      <c r="U183" s="337"/>
      <c r="V183" s="16"/>
    </row>
    <row r="184" spans="3:22" x14ac:dyDescent="0.25">
      <c r="C184" s="372"/>
      <c r="D184" s="336"/>
      <c r="E184" s="337"/>
      <c r="F184" s="337" t="e">
        <v>#REF!</v>
      </c>
      <c r="G184" s="337"/>
      <c r="H184" s="337" t="e">
        <v>#REF!</v>
      </c>
      <c r="I184" s="337"/>
      <c r="J184" s="337"/>
      <c r="K184" s="337"/>
      <c r="L184" s="337" t="e">
        <v>#REF!</v>
      </c>
      <c r="M184" s="337"/>
      <c r="N184" s="337" t="e">
        <v>#REF!</v>
      </c>
      <c r="O184" s="337"/>
      <c r="P184" s="337"/>
      <c r="Q184" s="337"/>
      <c r="R184" s="337"/>
      <c r="S184" s="337" t="e">
        <v>#REF!</v>
      </c>
      <c r="U184" s="337"/>
      <c r="V184" s="16"/>
    </row>
    <row r="185" spans="3:22" x14ac:dyDescent="0.25">
      <c r="C185" s="372" t="s">
        <v>47</v>
      </c>
      <c r="D185" s="336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337"/>
      <c r="P185" s="337"/>
      <c r="Q185" s="337"/>
      <c r="R185" s="337"/>
      <c r="S185" s="337"/>
      <c r="U185" s="337"/>
      <c r="V185" s="16"/>
    </row>
    <row r="186" spans="3:22" x14ac:dyDescent="0.25">
      <c r="C186" s="372"/>
      <c r="D186" s="336"/>
      <c r="E186" s="337"/>
      <c r="F186" s="337" t="e">
        <v>#REF!</v>
      </c>
      <c r="G186" s="337"/>
      <c r="H186" s="337" t="e">
        <v>#REF!</v>
      </c>
      <c r="I186" s="337"/>
      <c r="J186" s="337"/>
      <c r="K186" s="337"/>
      <c r="L186" s="337" t="e">
        <v>#REF!</v>
      </c>
      <c r="M186" s="337"/>
      <c r="N186" s="337" t="e">
        <v>#REF!</v>
      </c>
      <c r="O186" s="337"/>
      <c r="P186" s="337"/>
      <c r="Q186" s="337"/>
      <c r="R186" s="337"/>
      <c r="S186" s="337" t="e">
        <v>#REF!</v>
      </c>
      <c r="U186" s="337"/>
      <c r="V186" s="16"/>
    </row>
    <row r="187" spans="3:22" x14ac:dyDescent="0.25">
      <c r="C187" s="372" t="s">
        <v>43</v>
      </c>
      <c r="D187" s="336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337"/>
      <c r="P187" s="337"/>
      <c r="Q187" s="337"/>
      <c r="R187" s="337"/>
      <c r="S187" s="337"/>
      <c r="U187" s="337"/>
      <c r="V187" s="16"/>
    </row>
    <row r="188" spans="3:22" x14ac:dyDescent="0.25">
      <c r="C188" s="372"/>
      <c r="D188" s="336"/>
      <c r="E188" s="337"/>
      <c r="F188" s="337" t="e">
        <v>#REF!</v>
      </c>
      <c r="G188" s="337"/>
      <c r="H188" s="337" t="e">
        <v>#REF!</v>
      </c>
      <c r="I188" s="337"/>
      <c r="J188" s="337"/>
      <c r="K188" s="337"/>
      <c r="L188" s="337" t="e">
        <v>#REF!</v>
      </c>
      <c r="M188" s="337"/>
      <c r="N188" s="337" t="e">
        <v>#REF!</v>
      </c>
      <c r="O188" s="337"/>
      <c r="P188" s="337"/>
      <c r="Q188" s="337"/>
      <c r="R188" s="337"/>
      <c r="S188" s="337" t="e">
        <v>#REF!</v>
      </c>
      <c r="U188" s="337"/>
      <c r="V188" s="16"/>
    </row>
    <row r="189" spans="3:22" x14ac:dyDescent="0.25">
      <c r="C189" s="369" t="s">
        <v>48</v>
      </c>
      <c r="D189" s="336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337"/>
      <c r="P189" s="337"/>
      <c r="Q189" s="337"/>
      <c r="R189" s="337"/>
      <c r="S189" s="337"/>
      <c r="U189" s="337"/>
      <c r="V189" s="16"/>
    </row>
    <row r="190" spans="3:22" x14ac:dyDescent="0.25">
      <c r="C190" s="367"/>
      <c r="D190" s="336"/>
      <c r="E190" s="337"/>
      <c r="F190" s="363" t="e">
        <v>#REF!</v>
      </c>
      <c r="G190" s="363"/>
      <c r="H190" s="363" t="e">
        <v>#REF!</v>
      </c>
      <c r="I190" s="363"/>
      <c r="J190" s="363"/>
      <c r="K190" s="363"/>
      <c r="L190" s="363" t="e">
        <v>#REF!</v>
      </c>
      <c r="M190" s="363"/>
      <c r="N190" s="363" t="e">
        <v>#REF!</v>
      </c>
      <c r="O190" s="363"/>
      <c r="P190" s="363"/>
      <c r="Q190" s="363"/>
      <c r="R190" s="363"/>
      <c r="S190" s="363" t="e">
        <v>#REF!</v>
      </c>
      <c r="U190" s="363"/>
      <c r="V190" s="16"/>
    </row>
    <row r="191" spans="3:22" x14ac:dyDescent="0.25">
      <c r="C191" s="367" t="s">
        <v>57</v>
      </c>
      <c r="D191" s="336"/>
      <c r="E191" s="337"/>
      <c r="V191" s="16"/>
    </row>
    <row r="197" spans="4:4" x14ac:dyDescent="0.25">
      <c r="D197" s="16"/>
    </row>
    <row r="198" spans="4:4" x14ac:dyDescent="0.25">
      <c r="D198" s="16"/>
    </row>
    <row r="199" spans="4:4" x14ac:dyDescent="0.25">
      <c r="D199" s="16"/>
    </row>
  </sheetData>
  <customSheetViews>
    <customSheetView guid="{0829E35C-A1FE-4351-804A-88DC468652F1}" scale="80" showPageBreaks="1" showGridLines="0" fitToPage="1" printArea="1" hiddenColumns="1" topLeftCell="A10">
      <selection activeCell="I25" sqref="I25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1"/>
      <headerFooter scaleWithDoc="0" alignWithMargins="0"/>
    </customSheetView>
    <customSheetView guid="{008514F3-9F3C-4F8A-9094-9BE7DA0BEECC}" scale="80" showPageBreaks="1" showGridLines="0" fitToPage="1" printArea="1" hiddenColumns="1">
      <selection activeCell="K19" sqref="K19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2"/>
      <headerFooter scaleWithDoc="0" alignWithMargins="0"/>
    </customSheetView>
    <customSheetView guid="{8EB8CEBA-FE59-4363-8EB4-B91D42C62682}" scale="80" showGridLines="0" fitToPage="1" hiddenColumns="1">
      <selection activeCell="E47" sqref="E47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3"/>
      <headerFooter scaleWithDoc="0" alignWithMargins="0"/>
    </customSheetView>
    <customSheetView guid="{DA3DDF8B-513A-415E-B3B8-0E52E0FD7142}" scale="80" showPageBreaks="1" showGridLines="0" fitToPage="1" printArea="1" hiddenColumns="1">
      <selection activeCell="O19" sqref="O19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4"/>
      <headerFooter scaleWithDoc="0" alignWithMargins="0"/>
    </customSheetView>
    <customSheetView guid="{0D0E897F-321D-4DE9-8C9B-39D8B4D39896}" scale="80" showGridLines="0" fitToPage="1" hiddenColumns="1">
      <selection activeCell="B48" sqref="B48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5"/>
      <headerFooter scaleWithDoc="0" alignWithMargins="0"/>
    </customSheetView>
    <customSheetView guid="{1BE6EAF4-3B6A-43F8-8E6C-7FED4CC01272}" scale="80" showPageBreaks="1" showGridLines="0" fitToPage="1" printArea="1" hiddenColumns="1">
      <selection activeCell="B48" sqref="B48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6"/>
      <headerFooter scaleWithDoc="0" alignWithMargins="0"/>
    </customSheetView>
    <customSheetView guid="{A74E0554-3565-491F-BC9A-EE10F38639BE}" scale="80" showGridLines="0" fitToPage="1" printArea="1" hiddenColumns="1">
      <selection activeCell="A6" sqref="A6"/>
      <pageMargins left="1.1417322834645669" right="1.1417322834645669" top="0.6692913385826772" bottom="0.51181102362204722" header="0.51181102362204722" footer="0.51181102362204722"/>
      <pageSetup paperSize="8" firstPageNumber="8" orientation="landscape" useFirstPageNumber="1" verticalDpi="1200" r:id="rId7"/>
      <headerFooter scaleWithDoc="0" alignWithMargins="0"/>
    </customSheetView>
  </customSheetViews>
  <mergeCells count="1">
    <mergeCell ref="L8:R9"/>
  </mergeCells>
  <phoneticPr fontId="5" type="noConversion"/>
  <pageMargins left="0.39370078740157483" right="0.39370078740157483" top="0.39370078740157483" bottom="0.39370078740157483" header="0.39370078740157483" footer="0.39370078740157483"/>
  <pageSetup paperSize="9" scale="70" firstPageNumber="8" orientation="landscape" r:id="rId8"/>
  <headerFooter scaleWithDoc="0" alignWithMargins="0">
    <oddFooter>&amp;R&amp;"Trebuchet MS,Normal"&amp;10&amp;P</oddFooter>
  </headerFooter>
  <ignoredErrors>
    <ignoredError sqref="V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theme="3"/>
    <pageSetUpPr fitToPage="1"/>
  </sheetPr>
  <dimension ref="B1:J82"/>
  <sheetViews>
    <sheetView showGridLines="0" view="pageBreakPreview" zoomScale="115" zoomScaleNormal="110" zoomScaleSheetLayoutView="115" workbookViewId="0"/>
  </sheetViews>
  <sheetFormatPr defaultColWidth="9.140625" defaultRowHeight="15" x14ac:dyDescent="0.25"/>
  <cols>
    <col min="1" max="1" width="3.42578125" style="24" customWidth="1"/>
    <col min="2" max="4" width="1.85546875" style="24" customWidth="1"/>
    <col min="5" max="5" width="55.85546875" style="24" customWidth="1"/>
    <col min="6" max="6" width="3" style="24" customWidth="1"/>
    <col min="7" max="7" width="16.140625" style="24" customWidth="1"/>
    <col min="8" max="8" width="1" style="373" customWidth="1"/>
    <col min="9" max="9" width="12" style="24" customWidth="1"/>
    <col min="10" max="10" width="2.42578125" style="24" customWidth="1"/>
    <col min="11" max="16384" width="9.140625" style="24"/>
  </cols>
  <sheetData>
    <row r="1" spans="2:10" s="54" customFormat="1" ht="20.25" x14ac:dyDescent="0.3">
      <c r="B1" s="57" t="s">
        <v>34</v>
      </c>
    </row>
    <row r="2" spans="2:10" ht="14.25" customHeight="1" x14ac:dyDescent="0.25">
      <c r="B2" s="12"/>
    </row>
    <row r="3" spans="2:10" s="55" customFormat="1" ht="18.75" x14ac:dyDescent="0.3">
      <c r="B3" s="58" t="s">
        <v>119</v>
      </c>
    </row>
    <row r="4" spans="2:10" ht="14.25" customHeight="1" x14ac:dyDescent="0.25">
      <c r="B4" s="12"/>
    </row>
    <row r="5" spans="2:10" s="374" customFormat="1" ht="16.5" x14ac:dyDescent="0.25">
      <c r="B5" s="92" t="s">
        <v>249</v>
      </c>
    </row>
    <row r="6" spans="2:10" ht="14.25" customHeight="1" x14ac:dyDescent="0.25">
      <c r="B6" s="12"/>
      <c r="G6" s="375"/>
      <c r="H6" s="41"/>
      <c r="I6" s="376"/>
    </row>
    <row r="7" spans="2:10" s="56" customFormat="1" ht="14.25" customHeight="1" x14ac:dyDescent="0.25">
      <c r="B7" s="62" t="s">
        <v>40</v>
      </c>
    </row>
    <row r="8" spans="2:10" ht="17.25" customHeight="1" x14ac:dyDescent="0.25">
      <c r="C8" s="63"/>
      <c r="D8" s="63"/>
      <c r="E8" s="63"/>
      <c r="G8" s="395">
        <v>2024</v>
      </c>
      <c r="H8" s="377"/>
      <c r="I8" s="395">
        <v>2023</v>
      </c>
    </row>
    <row r="9" spans="2:10" x14ac:dyDescent="0.25">
      <c r="G9" s="395"/>
      <c r="H9" s="377"/>
      <c r="I9" s="395"/>
    </row>
    <row r="10" spans="2:10" ht="14.25" customHeight="1" x14ac:dyDescent="0.25">
      <c r="C10" s="23"/>
      <c r="D10" s="23"/>
      <c r="E10" s="23"/>
      <c r="F10" s="16"/>
      <c r="G10" s="395"/>
      <c r="H10" s="291"/>
      <c r="I10" s="395"/>
      <c r="J10" s="27"/>
    </row>
    <row r="11" spans="2:10" ht="14.25" customHeight="1" x14ac:dyDescent="0.25">
      <c r="B11" s="39" t="s">
        <v>41</v>
      </c>
      <c r="C11" s="39"/>
      <c r="D11" s="39"/>
      <c r="E11" s="39"/>
      <c r="F11" s="16"/>
    </row>
    <row r="12" spans="2:10" ht="14.25" customHeight="1" x14ac:dyDescent="0.25">
      <c r="B12" s="12"/>
      <c r="C12" s="12" t="s">
        <v>140</v>
      </c>
      <c r="D12" s="12"/>
      <c r="E12" s="12"/>
      <c r="F12" s="16"/>
      <c r="G12" s="31">
        <v>142169</v>
      </c>
      <c r="I12" s="31">
        <v>90709</v>
      </c>
      <c r="J12" s="31"/>
    </row>
    <row r="13" spans="2:10" ht="14.25" customHeight="1" x14ac:dyDescent="0.25">
      <c r="B13" s="12"/>
      <c r="C13" s="12" t="s">
        <v>115</v>
      </c>
      <c r="D13" s="12"/>
      <c r="E13" s="12"/>
      <c r="F13" s="16"/>
      <c r="G13" s="31"/>
      <c r="I13" s="31"/>
      <c r="J13" s="31"/>
    </row>
    <row r="14" spans="2:10" ht="14.25" customHeight="1" x14ac:dyDescent="0.25">
      <c r="B14" s="12"/>
      <c r="D14" s="12" t="s">
        <v>25</v>
      </c>
      <c r="F14" s="16"/>
      <c r="G14" s="31">
        <v>26859</v>
      </c>
      <c r="I14" s="31">
        <v>25388</v>
      </c>
      <c r="J14" s="31"/>
    </row>
    <row r="15" spans="2:10" ht="14.25" customHeight="1" x14ac:dyDescent="0.25">
      <c r="B15" s="12"/>
      <c r="D15" s="12" t="s">
        <v>26</v>
      </c>
      <c r="F15" s="16"/>
      <c r="G15" s="31">
        <v>97790</v>
      </c>
      <c r="I15" s="31">
        <v>92105</v>
      </c>
      <c r="J15" s="31"/>
    </row>
    <row r="16" spans="2:10" x14ac:dyDescent="0.25">
      <c r="B16" s="12"/>
      <c r="D16" s="12" t="s">
        <v>229</v>
      </c>
      <c r="F16" s="16"/>
      <c r="G16" s="31">
        <v>0</v>
      </c>
      <c r="I16" s="31">
        <v>85962</v>
      </c>
      <c r="J16" s="31"/>
    </row>
    <row r="17" spans="2:10" x14ac:dyDescent="0.25">
      <c r="B17" s="12"/>
      <c r="D17" s="12" t="s">
        <v>227</v>
      </c>
      <c r="F17" s="16"/>
      <c r="G17" s="31">
        <v>358545</v>
      </c>
      <c r="I17" s="31">
        <v>203668</v>
      </c>
      <c r="J17" s="31"/>
    </row>
    <row r="18" spans="2:10" x14ac:dyDescent="0.25">
      <c r="B18" s="12"/>
      <c r="D18" s="12" t="s">
        <v>153</v>
      </c>
      <c r="F18" s="16"/>
      <c r="G18" s="31">
        <v>-491</v>
      </c>
      <c r="I18" s="31">
        <v>574</v>
      </c>
      <c r="J18" s="31"/>
    </row>
    <row r="19" spans="2:10" x14ac:dyDescent="0.25">
      <c r="B19" s="12"/>
      <c r="D19" s="12" t="s">
        <v>228</v>
      </c>
      <c r="F19" s="16"/>
      <c r="G19" s="31">
        <v>587</v>
      </c>
      <c r="I19" s="31">
        <v>566</v>
      </c>
      <c r="J19" s="31"/>
    </row>
    <row r="20" spans="2:10" x14ac:dyDescent="0.25">
      <c r="B20" s="12"/>
      <c r="D20" s="12" t="s">
        <v>248</v>
      </c>
      <c r="F20" s="16"/>
      <c r="G20" s="31">
        <v>3475</v>
      </c>
      <c r="I20" s="31">
        <v>0</v>
      </c>
      <c r="J20" s="31"/>
    </row>
    <row r="21" spans="2:10" x14ac:dyDescent="0.25">
      <c r="B21" s="12"/>
      <c r="D21" s="12" t="s">
        <v>223</v>
      </c>
      <c r="F21" s="16"/>
      <c r="G21" s="31">
        <v>0</v>
      </c>
      <c r="I21" s="31">
        <v>944</v>
      </c>
      <c r="J21" s="31"/>
    </row>
    <row r="22" spans="2:10" ht="14.25" customHeight="1" x14ac:dyDescent="0.25">
      <c r="B22" s="12"/>
      <c r="D22" s="12" t="s">
        <v>151</v>
      </c>
      <c r="F22" s="31"/>
      <c r="G22" s="31">
        <v>31323</v>
      </c>
      <c r="I22" s="31">
        <v>30413</v>
      </c>
      <c r="J22" s="31"/>
    </row>
    <row r="23" spans="2:10" x14ac:dyDescent="0.25">
      <c r="B23" s="12"/>
      <c r="D23" s="12" t="s">
        <v>224</v>
      </c>
      <c r="F23" s="31"/>
      <c r="G23" s="31">
        <v>15217</v>
      </c>
      <c r="I23" s="31">
        <v>19347</v>
      </c>
      <c r="J23" s="31"/>
    </row>
    <row r="24" spans="2:10" ht="14.25" customHeight="1" x14ac:dyDescent="0.25">
      <c r="B24" s="12"/>
      <c r="D24" s="12" t="s">
        <v>141</v>
      </c>
      <c r="F24" s="31"/>
      <c r="G24" s="31">
        <v>618</v>
      </c>
      <c r="I24" s="31">
        <v>1323</v>
      </c>
      <c r="J24" s="31"/>
    </row>
    <row r="25" spans="2:10" hidden="1" x14ac:dyDescent="0.25">
      <c r="B25" s="12"/>
      <c r="D25" s="12" t="s">
        <v>220</v>
      </c>
      <c r="F25" s="31"/>
      <c r="G25" s="31"/>
      <c r="I25" s="31"/>
      <c r="J25" s="31"/>
    </row>
    <row r="26" spans="2:10" ht="14.25" customHeight="1" x14ac:dyDescent="0.25">
      <c r="B26" s="12"/>
      <c r="D26" s="12" t="s">
        <v>145</v>
      </c>
      <c r="F26" s="31"/>
      <c r="G26" s="31">
        <v>-163238</v>
      </c>
      <c r="I26" s="31">
        <v>-150546</v>
      </c>
      <c r="J26" s="31"/>
    </row>
    <row r="27" spans="2:10" ht="14.25" customHeight="1" x14ac:dyDescent="0.25">
      <c r="B27" s="12"/>
      <c r="D27" s="12" t="s">
        <v>206</v>
      </c>
      <c r="F27" s="31"/>
      <c r="G27" s="31">
        <v>-68011</v>
      </c>
      <c r="I27" s="31">
        <v>11866</v>
      </c>
      <c r="J27" s="31"/>
    </row>
    <row r="28" spans="2:10" ht="14.25" customHeight="1" x14ac:dyDescent="0.25">
      <c r="B28" s="12"/>
      <c r="E28" s="12"/>
      <c r="F28" s="16"/>
      <c r="G28" s="34">
        <f>SUM(G12:G27)</f>
        <v>444843</v>
      </c>
      <c r="I28" s="34">
        <f>SUM(I12:I27)</f>
        <v>412319</v>
      </c>
      <c r="J28" s="31"/>
    </row>
    <row r="29" spans="2:10" ht="14.25" customHeight="1" x14ac:dyDescent="0.25">
      <c r="B29" s="12"/>
      <c r="C29" s="378" t="s">
        <v>129</v>
      </c>
      <c r="D29" s="12"/>
      <c r="E29" s="12"/>
      <c r="F29" s="16"/>
      <c r="G29" s="31"/>
      <c r="I29" s="31"/>
      <c r="J29" s="31"/>
    </row>
    <row r="30" spans="2:10" ht="14.25" customHeight="1" x14ac:dyDescent="0.25">
      <c r="B30" s="12"/>
      <c r="C30" s="24" t="s">
        <v>111</v>
      </c>
      <c r="D30" s="12"/>
      <c r="E30" s="12"/>
      <c r="F30" s="16"/>
      <c r="G30" s="31"/>
      <c r="I30" s="31"/>
      <c r="J30" s="31"/>
    </row>
    <row r="31" spans="2:10" ht="14.25" customHeight="1" x14ac:dyDescent="0.25">
      <c r="B31" s="12"/>
      <c r="D31" s="12" t="s">
        <v>59</v>
      </c>
      <c r="E31" s="12"/>
      <c r="F31" s="31"/>
      <c r="G31" s="31">
        <v>-308086</v>
      </c>
      <c r="I31" s="31">
        <v>-295539</v>
      </c>
      <c r="J31" s="31"/>
    </row>
    <row r="32" spans="2:10" ht="14.25" customHeight="1" x14ac:dyDescent="0.25">
      <c r="B32" s="12"/>
      <c r="D32" s="12" t="s">
        <v>28</v>
      </c>
      <c r="E32" s="12"/>
      <c r="F32" s="31"/>
      <c r="G32" s="31">
        <v>-1473</v>
      </c>
      <c r="I32" s="31">
        <v>63432</v>
      </c>
      <c r="J32" s="31"/>
    </row>
    <row r="33" spans="2:10" ht="14.25" customHeight="1" x14ac:dyDescent="0.25">
      <c r="B33" s="12"/>
      <c r="D33" s="12" t="s">
        <v>130</v>
      </c>
      <c r="E33" s="12"/>
      <c r="F33" s="31"/>
      <c r="G33" s="31">
        <v>15325</v>
      </c>
      <c r="I33" s="31">
        <v>-20898</v>
      </c>
      <c r="J33" s="31"/>
    </row>
    <row r="34" spans="2:10" ht="14.25" customHeight="1" x14ac:dyDescent="0.25">
      <c r="B34" s="12"/>
      <c r="D34" s="12" t="s">
        <v>128</v>
      </c>
      <c r="E34" s="12"/>
      <c r="F34" s="31"/>
      <c r="G34" s="31">
        <v>5749</v>
      </c>
      <c r="I34" s="31">
        <v>7109</v>
      </c>
      <c r="J34" s="31"/>
    </row>
    <row r="35" spans="2:10" ht="14.25" customHeight="1" x14ac:dyDescent="0.25">
      <c r="B35" s="12"/>
      <c r="D35" s="12" t="s">
        <v>60</v>
      </c>
      <c r="E35" s="12"/>
      <c r="F35" s="31"/>
      <c r="G35" s="31">
        <v>1149</v>
      </c>
      <c r="I35" s="31">
        <v>5640</v>
      </c>
      <c r="J35" s="31"/>
    </row>
    <row r="36" spans="2:10" ht="14.25" customHeight="1" x14ac:dyDescent="0.25">
      <c r="B36" s="12"/>
      <c r="D36" s="12" t="s">
        <v>142</v>
      </c>
      <c r="E36" s="12"/>
      <c r="F36" s="31"/>
      <c r="G36" s="31">
        <v>-2965</v>
      </c>
      <c r="I36" s="31">
        <v>0</v>
      </c>
      <c r="J36" s="31"/>
    </row>
    <row r="37" spans="2:10" ht="14.25" customHeight="1" x14ac:dyDescent="0.25">
      <c r="B37" s="12"/>
      <c r="D37" s="12" t="s">
        <v>74</v>
      </c>
      <c r="E37" s="12"/>
      <c r="F37" s="31"/>
      <c r="G37" s="31">
        <v>10679</v>
      </c>
      <c r="I37" s="31">
        <v>-18055</v>
      </c>
      <c r="J37" s="31"/>
    </row>
    <row r="38" spans="2:10" ht="14.25" customHeight="1" x14ac:dyDescent="0.25">
      <c r="B38" s="12"/>
      <c r="D38" s="12" t="s">
        <v>36</v>
      </c>
      <c r="E38" s="12"/>
      <c r="F38" s="31"/>
      <c r="G38" s="31">
        <v>-57384</v>
      </c>
      <c r="I38" s="31">
        <v>29110</v>
      </c>
      <c r="J38" s="31"/>
    </row>
    <row r="39" spans="2:10" ht="14.25" customHeight="1" x14ac:dyDescent="0.25">
      <c r="B39" s="12"/>
      <c r="D39" s="12" t="s">
        <v>65</v>
      </c>
      <c r="E39" s="12"/>
      <c r="F39" s="31"/>
      <c r="G39" s="31">
        <v>-43</v>
      </c>
      <c r="I39" s="31">
        <v>-182</v>
      </c>
      <c r="J39" s="31"/>
    </row>
    <row r="40" spans="2:10" ht="14.25" customHeight="1" x14ac:dyDescent="0.25">
      <c r="B40" s="12"/>
      <c r="D40" s="12" t="s">
        <v>66</v>
      </c>
      <c r="E40" s="12"/>
      <c r="F40" s="31"/>
      <c r="G40" s="31">
        <v>-4560</v>
      </c>
      <c r="I40" s="31">
        <v>9690</v>
      </c>
      <c r="J40" s="31"/>
    </row>
    <row r="41" spans="2:10" ht="14.25" customHeight="1" x14ac:dyDescent="0.25">
      <c r="B41" s="12"/>
      <c r="D41" s="12" t="s">
        <v>67</v>
      </c>
      <c r="E41" s="12"/>
      <c r="F41" s="31"/>
      <c r="G41" s="31">
        <v>-547</v>
      </c>
      <c r="I41" s="31">
        <v>-706</v>
      </c>
      <c r="J41" s="31"/>
    </row>
    <row r="42" spans="2:10" ht="14.25" customHeight="1" x14ac:dyDescent="0.25">
      <c r="B42" s="12"/>
      <c r="D42" s="12" t="s">
        <v>68</v>
      </c>
      <c r="E42" s="12"/>
      <c r="F42" s="31"/>
      <c r="G42" s="31">
        <v>-8082</v>
      </c>
      <c r="I42" s="31">
        <v>-7134</v>
      </c>
      <c r="J42" s="31"/>
    </row>
    <row r="43" spans="2:10" ht="14.25" customHeight="1" x14ac:dyDescent="0.25">
      <c r="B43" s="12"/>
      <c r="D43" s="12" t="s">
        <v>247</v>
      </c>
      <c r="E43" s="12"/>
      <c r="F43" s="31"/>
      <c r="G43" s="31">
        <v>230014</v>
      </c>
      <c r="I43" s="31">
        <v>41026</v>
      </c>
      <c r="J43" s="31"/>
    </row>
    <row r="44" spans="2:10" ht="14.25" customHeight="1" x14ac:dyDescent="0.25">
      <c r="B44" s="12"/>
      <c r="D44" s="12" t="s">
        <v>70</v>
      </c>
      <c r="E44" s="12"/>
      <c r="F44" s="31"/>
      <c r="G44" s="31">
        <v>-270</v>
      </c>
      <c r="I44" s="31">
        <v>-266</v>
      </c>
      <c r="J44" s="31"/>
    </row>
    <row r="45" spans="2:10" hidden="1" x14ac:dyDescent="0.25">
      <c r="B45" s="12"/>
      <c r="D45" s="12" t="s">
        <v>221</v>
      </c>
      <c r="E45" s="12"/>
      <c r="F45" s="31"/>
      <c r="G45" s="31">
        <v>0</v>
      </c>
      <c r="I45" s="31">
        <v>0</v>
      </c>
      <c r="J45" s="31"/>
    </row>
    <row r="46" spans="2:10" s="23" customFormat="1" ht="14.25" customHeight="1" x14ac:dyDescent="0.25">
      <c r="B46" s="39" t="s">
        <v>135</v>
      </c>
      <c r="C46" s="39"/>
      <c r="D46" s="39"/>
      <c r="E46" s="39"/>
      <c r="F46" s="13"/>
      <c r="G46" s="34">
        <f>SUM(G28:G45)</f>
        <v>324349</v>
      </c>
      <c r="H46" s="379"/>
      <c r="I46" s="34">
        <f>SUM(I28:I45)</f>
        <v>225546</v>
      </c>
      <c r="J46" s="173"/>
    </row>
    <row r="47" spans="2:10" ht="14.25" customHeight="1" x14ac:dyDescent="0.25">
      <c r="B47" s="12"/>
      <c r="C47" s="12"/>
      <c r="D47" s="12"/>
      <c r="E47" s="12"/>
      <c r="F47" s="16"/>
      <c r="G47" s="31"/>
      <c r="I47" s="31"/>
      <c r="J47" s="31"/>
    </row>
    <row r="48" spans="2:10" ht="14.25" customHeight="1" x14ac:dyDescent="0.25">
      <c r="B48" s="39" t="s">
        <v>42</v>
      </c>
      <c r="C48" s="12"/>
      <c r="D48" s="12"/>
      <c r="F48" s="16"/>
      <c r="G48" s="31"/>
      <c r="I48" s="31"/>
      <c r="J48" s="31"/>
    </row>
    <row r="49" spans="2:10" hidden="1" x14ac:dyDescent="0.25">
      <c r="B49" s="39"/>
      <c r="C49" s="12"/>
      <c r="D49" s="12" t="s">
        <v>222</v>
      </c>
      <c r="F49" s="16"/>
      <c r="G49" s="31">
        <v>0</v>
      </c>
      <c r="I49" s="31">
        <v>0</v>
      </c>
      <c r="J49" s="31"/>
    </row>
    <row r="50" spans="2:10" ht="14.25" customHeight="1" x14ac:dyDescent="0.25">
      <c r="B50" s="12"/>
      <c r="C50" s="12"/>
      <c r="D50" s="12" t="s">
        <v>178</v>
      </c>
      <c r="F50" s="31"/>
      <c r="G50" s="31">
        <v>-29524</v>
      </c>
      <c r="I50" s="31">
        <v>-93185</v>
      </c>
      <c r="J50" s="31"/>
    </row>
    <row r="51" spans="2:10" ht="14.25" customHeight="1" x14ac:dyDescent="0.25">
      <c r="B51" s="12"/>
      <c r="C51" s="12"/>
      <c r="D51" s="16" t="s">
        <v>251</v>
      </c>
      <c r="E51" s="40"/>
      <c r="F51" s="31"/>
      <c r="G51" s="33">
        <v>-474697</v>
      </c>
      <c r="I51" s="33">
        <v>-247399</v>
      </c>
      <c r="J51" s="31"/>
    </row>
    <row r="52" spans="2:10" s="23" customFormat="1" ht="14.25" customHeight="1" x14ac:dyDescent="0.2">
      <c r="B52" s="39" t="s">
        <v>112</v>
      </c>
      <c r="C52" s="39"/>
      <c r="D52" s="39"/>
      <c r="E52" s="39"/>
      <c r="F52" s="173"/>
      <c r="G52" s="173">
        <f>SUM(G48:G51)</f>
        <v>-504221</v>
      </c>
      <c r="I52" s="173">
        <f>SUM(I48:I51)</f>
        <v>-340584</v>
      </c>
      <c r="J52" s="173"/>
    </row>
    <row r="53" spans="2:10" s="23" customFormat="1" ht="14.25" customHeight="1" x14ac:dyDescent="0.25">
      <c r="B53" s="12"/>
      <c r="C53" s="12"/>
      <c r="D53" s="12"/>
      <c r="E53" s="12"/>
      <c r="F53" s="31"/>
      <c r="G53" s="31"/>
      <c r="I53" s="31"/>
      <c r="J53" s="31"/>
    </row>
    <row r="54" spans="2:10" ht="14.25" customHeight="1" x14ac:dyDescent="0.25">
      <c r="B54" s="39" t="s">
        <v>105</v>
      </c>
      <c r="C54" s="12"/>
      <c r="D54" s="39"/>
      <c r="E54" s="39"/>
      <c r="F54" s="16"/>
      <c r="G54" s="31"/>
      <c r="I54" s="31"/>
      <c r="J54" s="31"/>
    </row>
    <row r="55" spans="2:10" ht="14.25" customHeight="1" x14ac:dyDescent="0.25">
      <c r="B55" s="12"/>
      <c r="D55" s="12" t="s">
        <v>126</v>
      </c>
      <c r="E55" s="12"/>
      <c r="F55" s="16"/>
      <c r="G55" s="31">
        <v>368260</v>
      </c>
      <c r="I55" s="31">
        <v>219600</v>
      </c>
      <c r="J55" s="31"/>
    </row>
    <row r="56" spans="2:10" ht="14.25" customHeight="1" x14ac:dyDescent="0.25">
      <c r="B56" s="12"/>
      <c r="D56" s="12" t="s">
        <v>117</v>
      </c>
      <c r="E56" s="12"/>
      <c r="F56" s="16"/>
      <c r="G56" s="31">
        <v>-165248</v>
      </c>
      <c r="I56" s="31">
        <v>-115605</v>
      </c>
      <c r="J56" s="31"/>
    </row>
    <row r="57" spans="2:10" ht="14.25" hidden="1" customHeight="1" x14ac:dyDescent="0.25">
      <c r="B57" s="12"/>
      <c r="D57" s="12" t="s">
        <v>116</v>
      </c>
      <c r="E57" s="12"/>
      <c r="F57" s="31"/>
      <c r="G57" s="31">
        <v>0</v>
      </c>
      <c r="I57" s="31">
        <v>0</v>
      </c>
      <c r="J57" s="31"/>
    </row>
    <row r="58" spans="2:10" ht="14.25" customHeight="1" x14ac:dyDescent="0.25">
      <c r="B58" s="12"/>
      <c r="D58" s="12" t="s">
        <v>157</v>
      </c>
      <c r="E58" s="12"/>
      <c r="F58" s="31"/>
      <c r="G58" s="31">
        <v>-106534</v>
      </c>
      <c r="I58" s="31">
        <v>-97680</v>
      </c>
      <c r="J58" s="31"/>
    </row>
    <row r="59" spans="2:10" ht="14.25" customHeight="1" x14ac:dyDescent="0.25">
      <c r="B59" s="12"/>
      <c r="D59" s="12" t="s">
        <v>217</v>
      </c>
      <c r="E59" s="12"/>
      <c r="F59" s="31"/>
      <c r="G59" s="31">
        <v>-8</v>
      </c>
      <c r="I59" s="31">
        <v>0</v>
      </c>
      <c r="J59" s="31"/>
    </row>
    <row r="60" spans="2:10" x14ac:dyDescent="0.25">
      <c r="B60" s="12"/>
      <c r="D60" s="12" t="s">
        <v>234</v>
      </c>
      <c r="E60" s="12"/>
      <c r="F60" s="31"/>
      <c r="G60" s="31">
        <v>-2738</v>
      </c>
      <c r="I60" s="31">
        <v>0</v>
      </c>
      <c r="J60" s="31"/>
    </row>
    <row r="61" spans="2:10" ht="14.25" customHeight="1" x14ac:dyDescent="0.25">
      <c r="B61" s="12"/>
      <c r="D61" s="12" t="s">
        <v>106</v>
      </c>
      <c r="E61" s="12"/>
      <c r="F61" s="31"/>
      <c r="G61" s="31">
        <v>92466</v>
      </c>
      <c r="I61" s="31">
        <v>231707</v>
      </c>
      <c r="J61" s="31"/>
    </row>
    <row r="62" spans="2:10" s="23" customFormat="1" ht="14.25" customHeight="1" x14ac:dyDescent="0.2">
      <c r="B62" s="39" t="s">
        <v>149</v>
      </c>
      <c r="C62" s="39"/>
      <c r="D62" s="39"/>
      <c r="E62" s="39"/>
      <c r="F62" s="173"/>
      <c r="G62" s="380">
        <f>SUM(G55:G61)</f>
        <v>186198</v>
      </c>
      <c r="I62" s="380">
        <f>SUM(I55:I61)</f>
        <v>238022</v>
      </c>
      <c r="J62" s="173"/>
    </row>
    <row r="63" spans="2:10" s="23" customFormat="1" ht="14.25" customHeight="1" x14ac:dyDescent="0.2">
      <c r="B63" s="39"/>
      <c r="C63" s="39"/>
      <c r="D63" s="39"/>
      <c r="E63" s="39"/>
      <c r="F63" s="173"/>
      <c r="G63" s="380"/>
      <c r="I63" s="380"/>
      <c r="J63" s="173"/>
    </row>
    <row r="64" spans="2:10" ht="14.25" customHeight="1" x14ac:dyDescent="0.25">
      <c r="B64" s="39" t="s">
        <v>253</v>
      </c>
      <c r="C64" s="12"/>
      <c r="D64" s="12"/>
      <c r="F64" s="16"/>
      <c r="G64" s="173">
        <f>G46+G52+G62</f>
        <v>6326</v>
      </c>
      <c r="H64" s="379"/>
      <c r="I64" s="173">
        <f>I46+I52+I62</f>
        <v>122984</v>
      </c>
      <c r="J64" s="31"/>
    </row>
    <row r="65" spans="2:10" ht="14.25" customHeight="1" x14ac:dyDescent="0.25">
      <c r="B65" s="39"/>
      <c r="C65" s="12"/>
      <c r="D65" s="12"/>
      <c r="F65" s="16"/>
      <c r="G65" s="31"/>
      <c r="I65" s="31"/>
      <c r="J65" s="31"/>
    </row>
    <row r="66" spans="2:10" ht="14.25" customHeight="1" x14ac:dyDescent="0.25">
      <c r="B66" s="12"/>
      <c r="D66" s="12" t="s">
        <v>120</v>
      </c>
      <c r="E66" s="12"/>
      <c r="F66" s="16"/>
      <c r="G66" s="31">
        <f>'BP PUBLIC-31-12'!J12</f>
        <v>248579</v>
      </c>
      <c r="I66" s="31">
        <v>125595</v>
      </c>
      <c r="J66" s="31"/>
    </row>
    <row r="67" spans="2:10" ht="14.25" customHeight="1" x14ac:dyDescent="0.25">
      <c r="B67" s="12"/>
      <c r="D67" s="12" t="s">
        <v>121</v>
      </c>
      <c r="E67" s="12"/>
      <c r="F67" s="16"/>
      <c r="G67" s="31">
        <f>'BP PUBLIC-31-12'!H12</f>
        <v>254905</v>
      </c>
      <c r="I67" s="31">
        <v>248579</v>
      </c>
      <c r="J67" s="31"/>
    </row>
    <row r="68" spans="2:10" ht="14.25" customHeight="1" thickBot="1" x14ac:dyDescent="0.3">
      <c r="B68" s="12"/>
      <c r="D68" s="12"/>
      <c r="E68" s="12"/>
      <c r="F68" s="16"/>
      <c r="G68" s="32"/>
      <c r="H68" s="23"/>
      <c r="I68" s="32"/>
      <c r="J68" s="31"/>
    </row>
    <row r="69" spans="2:10" ht="14.25" customHeight="1" thickTop="1" thickBot="1" x14ac:dyDescent="0.3">
      <c r="B69" s="39" t="s">
        <v>253</v>
      </c>
      <c r="F69" s="16"/>
      <c r="G69" s="381">
        <f>G67-G66</f>
        <v>6326</v>
      </c>
      <c r="H69" s="23"/>
      <c r="I69" s="381">
        <f>I67-I66</f>
        <v>122984</v>
      </c>
    </row>
    <row r="70" spans="2:10" ht="14.25" customHeight="1" thickTop="1" x14ac:dyDescent="0.25">
      <c r="F70" s="16"/>
    </row>
    <row r="71" spans="2:10" ht="14.25" customHeight="1" x14ac:dyDescent="0.25">
      <c r="F71" s="31"/>
    </row>
    <row r="72" spans="2:10" ht="14.25" customHeight="1" x14ac:dyDescent="0.25">
      <c r="B72" s="35" t="s">
        <v>209</v>
      </c>
      <c r="F72" s="31"/>
    </row>
    <row r="73" spans="2:10" ht="14.25" customHeight="1" x14ac:dyDescent="0.25">
      <c r="F73" s="31"/>
      <c r="G73" s="236">
        <f>G64-G69</f>
        <v>0</v>
      </c>
      <c r="H73" s="221"/>
      <c r="I73" s="382">
        <f>I64-I69</f>
        <v>0</v>
      </c>
    </row>
    <row r="74" spans="2:10" ht="14.25" customHeight="1" x14ac:dyDescent="0.25">
      <c r="F74" s="31"/>
    </row>
    <row r="75" spans="2:10" ht="14.25" customHeight="1" x14ac:dyDescent="0.25">
      <c r="F75" s="31"/>
      <c r="H75" s="24"/>
    </row>
    <row r="76" spans="2:10" ht="14.25" customHeight="1" x14ac:dyDescent="0.25">
      <c r="F76" s="16"/>
      <c r="H76" s="24"/>
    </row>
    <row r="77" spans="2:10" ht="14.25" customHeight="1" x14ac:dyDescent="0.25">
      <c r="F77" s="16"/>
      <c r="H77" s="24"/>
    </row>
    <row r="78" spans="2:10" ht="14.25" customHeight="1" x14ac:dyDescent="0.25">
      <c r="H78" s="24"/>
    </row>
    <row r="79" spans="2:10" ht="14.25" customHeight="1" x14ac:dyDescent="0.25">
      <c r="H79" s="24"/>
    </row>
    <row r="80" spans="2:10" ht="14.25" customHeight="1" x14ac:dyDescent="0.25">
      <c r="H80" s="24"/>
    </row>
    <row r="81" spans="8:8" ht="14.25" customHeight="1" x14ac:dyDescent="0.25">
      <c r="H81" s="24"/>
    </row>
    <row r="82" spans="8:8" ht="14.25" customHeight="1" x14ac:dyDescent="0.25">
      <c r="H82" s="24"/>
    </row>
  </sheetData>
  <customSheetViews>
    <customSheetView guid="{0829E35C-A1FE-4351-804A-88DC468652F1}" scale="90" showPageBreaks="1" showGridLines="0" printArea="1" hiddenColumns="1" topLeftCell="A16">
      <selection activeCell="O3" sqref="O3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1"/>
      <headerFooter scaleWithDoc="0" alignWithMargins="0"/>
    </customSheetView>
    <customSheetView guid="{008514F3-9F3C-4F8A-9094-9BE7DA0BEECC}" scale="90" showPageBreaks="1" showGridLines="0" printArea="1" hiddenColumns="1">
      <selection activeCell="O28" sqref="O28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2"/>
      <headerFooter scaleWithDoc="0" alignWithMargins="0"/>
    </customSheetView>
    <customSheetView guid="{8EB8CEBA-FE59-4363-8EB4-B91D42C62682}" scale="90" showGridLines="0" printArea="1" hiddenColumns="1">
      <selection activeCell="F26" sqref="F26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3"/>
      <headerFooter scaleWithDoc="0" alignWithMargins="0"/>
    </customSheetView>
    <customSheetView guid="{DA3DDF8B-513A-415E-B3B8-0E52E0FD7142}" scale="90" showPageBreaks="1" showGridLines="0" printArea="1" hiddenColumns="1" topLeftCell="A10">
      <selection activeCell="L28" sqref="L28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4"/>
      <headerFooter scaleWithDoc="0" alignWithMargins="0"/>
    </customSheetView>
    <customSheetView guid="{0D0E897F-321D-4DE9-8C9B-39D8B4D39896}" scale="90" showGridLines="0" hiddenColumns="1" topLeftCell="A28">
      <selection activeCell="L53" sqref="L53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5"/>
      <headerFooter scaleWithDoc="0" alignWithMargins="0"/>
    </customSheetView>
    <customSheetView guid="{1BE6EAF4-3B6A-43F8-8E6C-7FED4CC01272}" scale="90" showPageBreaks="1" showGridLines="0" printArea="1" hiddenColumns="1">
      <selection activeCell="L53" sqref="L53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6"/>
      <headerFooter scaleWithDoc="0" alignWithMargins="0"/>
    </customSheetView>
    <customSheetView guid="{A74E0554-3565-491F-BC9A-EE10F38639BE}" scale="90" showGridLines="0" hiddenColumns="1">
      <selection activeCell="A6" sqref="A6"/>
      <pageMargins left="1.1417322834645669" right="1.1417322834645669" top="1.299212598425197" bottom="0.51181102362204722" header="0.51181102362204722" footer="0.31496062992125984"/>
      <pageSetup paperSize="9" scale="69" firstPageNumber="9" orientation="portrait" useFirstPageNumber="1" verticalDpi="1200" r:id="rId7"/>
      <headerFooter scaleWithDoc="0" alignWithMargins="0"/>
    </customSheetView>
  </customSheetViews>
  <mergeCells count="2">
    <mergeCell ref="G8:G10"/>
    <mergeCell ref="I8:I10"/>
  </mergeCells>
  <pageMargins left="0.39370078740157483" right="0.39370078740157483" top="0.39370078740157483" bottom="0.39370078740157483" header="0.39370078740157483" footer="0.39370078740157483"/>
  <pageSetup paperSize="9" scale="81" firstPageNumber="9" orientation="portrait" r:id="rId8"/>
  <headerFooter scaleWithDoc="0" alignWithMargins="0">
    <oddFooter>&amp;R&amp;"Trebuchet MS,Normal"&amp;10&amp;P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theme="3"/>
    <pageSetUpPr fitToPage="1"/>
  </sheetPr>
  <dimension ref="B1:W69"/>
  <sheetViews>
    <sheetView showGridLines="0" view="pageBreakPreview" zoomScale="115" zoomScaleNormal="110" zoomScaleSheetLayoutView="115" workbookViewId="0"/>
  </sheetViews>
  <sheetFormatPr defaultColWidth="9.140625" defaultRowHeight="15" x14ac:dyDescent="0.25"/>
  <cols>
    <col min="1" max="1" width="2.42578125" style="12" customWidth="1"/>
    <col min="2" max="5" width="1.85546875" style="12" customWidth="1"/>
    <col min="6" max="6" width="53.140625" style="12" customWidth="1"/>
    <col min="7" max="7" width="4.42578125" style="12" customWidth="1"/>
    <col min="8" max="8" width="14.85546875" style="86" customWidth="1"/>
    <col min="9" max="9" width="2.85546875" style="79" customWidth="1"/>
    <col min="10" max="10" width="13.85546875" style="79" bestFit="1" customWidth="1"/>
    <col min="11" max="11" width="2.85546875" style="12" customWidth="1"/>
    <col min="12" max="12" width="13.85546875" style="12" hidden="1" customWidth="1"/>
    <col min="13" max="14" width="9.85546875" style="12" bestFit="1" customWidth="1"/>
    <col min="15" max="22" width="9.140625" style="12"/>
    <col min="23" max="23" width="9.85546875" style="12" bestFit="1" customWidth="1"/>
    <col min="24" max="16384" width="9.140625" style="12"/>
  </cols>
  <sheetData>
    <row r="1" spans="3:14" s="57" customFormat="1" ht="20.25" x14ac:dyDescent="0.3">
      <c r="C1" s="57" t="s">
        <v>34</v>
      </c>
      <c r="H1" s="262"/>
      <c r="I1" s="87"/>
      <c r="J1" s="87"/>
    </row>
    <row r="2" spans="3:14" s="58" customFormat="1" ht="18.75" x14ac:dyDescent="0.3">
      <c r="H2" s="263"/>
      <c r="I2" s="89"/>
      <c r="J2" s="89"/>
    </row>
    <row r="3" spans="3:14" s="58" customFormat="1" ht="18.75" x14ac:dyDescent="0.3">
      <c r="C3" s="58" t="s">
        <v>136</v>
      </c>
      <c r="H3" s="263"/>
      <c r="I3" s="89"/>
      <c r="J3" s="89"/>
    </row>
    <row r="5" spans="3:14" s="43" customFormat="1" ht="16.5" x14ac:dyDescent="0.25">
      <c r="C5" s="92" t="s">
        <v>249</v>
      </c>
      <c r="D5" s="70"/>
      <c r="E5" s="70"/>
      <c r="F5" s="70"/>
      <c r="H5" s="264"/>
      <c r="I5" s="97"/>
      <c r="J5" s="97"/>
    </row>
    <row r="6" spans="3:14" x14ac:dyDescent="0.25">
      <c r="H6" s="215"/>
      <c r="J6" s="150"/>
    </row>
    <row r="7" spans="3:14" s="59" customFormat="1" ht="15.75" x14ac:dyDescent="0.25">
      <c r="C7" s="62" t="s">
        <v>40</v>
      </c>
      <c r="D7" s="62"/>
      <c r="E7" s="62"/>
      <c r="F7" s="62"/>
      <c r="H7" s="265"/>
      <c r="I7" s="90"/>
      <c r="J7" s="90"/>
    </row>
    <row r="8" spans="3:14" x14ac:dyDescent="0.25">
      <c r="C8" s="63"/>
      <c r="D8" s="63"/>
      <c r="E8" s="63"/>
      <c r="F8" s="63"/>
      <c r="H8" s="396">
        <v>2024</v>
      </c>
      <c r="I8" s="271"/>
      <c r="J8" s="396">
        <v>2023</v>
      </c>
    </row>
    <row r="9" spans="3:14" x14ac:dyDescent="0.25">
      <c r="C9" s="24"/>
      <c r="D9" s="24"/>
      <c r="E9" s="24"/>
      <c r="F9" s="24"/>
      <c r="G9" s="14"/>
      <c r="H9" s="396"/>
      <c r="I9" s="271"/>
      <c r="J9" s="396"/>
      <c r="K9" s="19"/>
      <c r="L9" s="19"/>
    </row>
    <row r="10" spans="3:14" x14ac:dyDescent="0.25">
      <c r="C10" s="23"/>
      <c r="D10" s="23"/>
      <c r="E10" s="23"/>
      <c r="F10" s="23"/>
      <c r="G10" s="14"/>
      <c r="H10" s="396"/>
      <c r="I10" s="268"/>
      <c r="J10" s="396"/>
      <c r="K10" s="27"/>
      <c r="L10" s="64">
        <v>40543</v>
      </c>
    </row>
    <row r="11" spans="3:14" x14ac:dyDescent="0.25">
      <c r="C11" s="23"/>
      <c r="D11" s="23"/>
      <c r="E11" s="23"/>
      <c r="F11" s="23"/>
      <c r="G11" s="14"/>
      <c r="H11" s="104"/>
      <c r="I11" s="81"/>
      <c r="J11" s="81"/>
      <c r="K11" s="73"/>
      <c r="L11" s="67" t="s">
        <v>124</v>
      </c>
    </row>
    <row r="12" spans="3:14" x14ac:dyDescent="0.25">
      <c r="C12" s="39" t="s">
        <v>23</v>
      </c>
      <c r="D12" s="39"/>
      <c r="E12" s="39"/>
      <c r="F12" s="39"/>
      <c r="G12" s="14"/>
      <c r="H12" s="266"/>
      <c r="I12" s="82"/>
      <c r="J12" s="82"/>
      <c r="K12" s="14"/>
      <c r="L12" s="14"/>
    </row>
    <row r="13" spans="3:14" x14ac:dyDescent="0.25">
      <c r="D13" s="12" t="s">
        <v>80</v>
      </c>
      <c r="G13" s="14"/>
      <c r="H13" s="82">
        <v>2567000</v>
      </c>
      <c r="I13" s="82"/>
      <c r="J13" s="159">
        <v>2435633</v>
      </c>
      <c r="K13" s="31"/>
      <c r="L13" s="31">
        <v>832109</v>
      </c>
      <c r="M13" s="75"/>
      <c r="N13" s="75"/>
    </row>
    <row r="14" spans="3:14" x14ac:dyDescent="0.25">
      <c r="D14" s="12" t="s">
        <v>182</v>
      </c>
      <c r="E14" s="24"/>
      <c r="G14" s="14"/>
      <c r="H14" s="82">
        <v>-358545</v>
      </c>
      <c r="I14" s="151"/>
      <c r="J14" s="159">
        <v>-203668</v>
      </c>
      <c r="K14" s="31"/>
      <c r="L14" s="31">
        <v>-75325</v>
      </c>
      <c r="M14" s="76"/>
      <c r="N14" s="76"/>
    </row>
    <row r="15" spans="3:14" x14ac:dyDescent="0.25">
      <c r="D15" s="12" t="s">
        <v>81</v>
      </c>
      <c r="G15" s="14"/>
      <c r="H15" s="82">
        <v>-22554</v>
      </c>
      <c r="I15" s="82"/>
      <c r="J15" s="159">
        <v>-19843</v>
      </c>
      <c r="K15" s="31"/>
      <c r="L15" s="31">
        <v>-54564</v>
      </c>
      <c r="M15" s="75"/>
    </row>
    <row r="16" spans="3:14" x14ac:dyDescent="0.25">
      <c r="D16" s="12" t="s">
        <v>19</v>
      </c>
      <c r="G16" s="14"/>
      <c r="H16" s="82">
        <v>46910</v>
      </c>
      <c r="I16" s="82"/>
      <c r="J16" s="159">
        <v>-29174</v>
      </c>
      <c r="K16" s="31"/>
      <c r="L16" s="31">
        <v>8879</v>
      </c>
      <c r="M16" s="75"/>
    </row>
    <row r="17" spans="3:23" x14ac:dyDescent="0.25">
      <c r="G17" s="14"/>
      <c r="H17" s="266"/>
      <c r="I17" s="82"/>
      <c r="J17" s="82"/>
      <c r="K17" s="31"/>
      <c r="L17" s="31"/>
      <c r="M17" s="75"/>
      <c r="N17" s="74"/>
      <c r="O17" s="74"/>
      <c r="P17" s="74"/>
      <c r="Q17" s="74"/>
      <c r="R17" s="74"/>
      <c r="S17" s="74"/>
      <c r="T17" s="74"/>
      <c r="U17" s="74"/>
      <c r="V17" s="74"/>
      <c r="W17" s="74"/>
    </row>
    <row r="18" spans="3:23" x14ac:dyDescent="0.25">
      <c r="C18" s="39" t="s">
        <v>82</v>
      </c>
      <c r="D18" s="39"/>
      <c r="E18" s="39"/>
      <c r="F18" s="39"/>
      <c r="G18" s="14"/>
      <c r="H18" s="266"/>
      <c r="I18" s="82"/>
      <c r="J18" s="82"/>
      <c r="K18" s="31"/>
      <c r="L18" s="31"/>
      <c r="M18" s="75"/>
    </row>
    <row r="19" spans="3:23" x14ac:dyDescent="0.25">
      <c r="D19" s="16" t="s">
        <v>83</v>
      </c>
      <c r="E19" s="16"/>
      <c r="F19" s="16"/>
      <c r="G19" s="16"/>
      <c r="H19" s="82">
        <v>-139038</v>
      </c>
      <c r="I19" s="82"/>
      <c r="J19" s="159">
        <v>-153034</v>
      </c>
      <c r="K19" s="31"/>
      <c r="L19" s="31">
        <v>-59618</v>
      </c>
      <c r="M19" s="75"/>
    </row>
    <row r="20" spans="3:23" x14ac:dyDescent="0.25">
      <c r="D20" s="16" t="s">
        <v>84</v>
      </c>
      <c r="E20" s="16"/>
      <c r="F20" s="16"/>
      <c r="G20" s="16"/>
      <c r="H20" s="82">
        <v>-326928</v>
      </c>
      <c r="I20" s="82"/>
      <c r="J20" s="159">
        <v>-348620</v>
      </c>
      <c r="K20" s="31"/>
      <c r="L20" s="31">
        <v>-153591</v>
      </c>
      <c r="M20" s="75"/>
    </row>
    <row r="21" spans="3:23" x14ac:dyDescent="0.25">
      <c r="D21" s="16" t="s">
        <v>22</v>
      </c>
      <c r="E21" s="16"/>
      <c r="F21" s="16"/>
      <c r="G21" s="16"/>
      <c r="H21" s="82">
        <v>-747798</v>
      </c>
      <c r="I21" s="82"/>
      <c r="J21" s="159">
        <v>-725058</v>
      </c>
      <c r="K21" s="31"/>
      <c r="L21" s="31">
        <v>-183051</v>
      </c>
      <c r="M21" s="75"/>
    </row>
    <row r="22" spans="3:23" x14ac:dyDescent="0.25">
      <c r="D22" s="16" t="s">
        <v>19</v>
      </c>
      <c r="E22" s="16"/>
      <c r="F22" s="16"/>
      <c r="G22" s="16"/>
      <c r="H22" s="154">
        <v>-101780</v>
      </c>
      <c r="I22" s="82"/>
      <c r="J22" s="161">
        <v>-86795</v>
      </c>
      <c r="K22" s="31"/>
      <c r="L22" s="31">
        <v>-24245</v>
      </c>
      <c r="M22" s="75"/>
    </row>
    <row r="23" spans="3:23" x14ac:dyDescent="0.25">
      <c r="G23" s="14"/>
      <c r="H23" s="267"/>
      <c r="I23" s="82"/>
      <c r="J23" s="152"/>
      <c r="K23" s="31"/>
      <c r="L23" s="34"/>
      <c r="M23" s="75"/>
    </row>
    <row r="24" spans="3:23" x14ac:dyDescent="0.25">
      <c r="C24" s="39" t="s">
        <v>85</v>
      </c>
      <c r="G24" s="14"/>
      <c r="H24" s="82">
        <f>SUM(H13:H22)</f>
        <v>917267</v>
      </c>
      <c r="I24" s="82"/>
      <c r="J24" s="82">
        <f>SUM(J13:J22)</f>
        <v>869441</v>
      </c>
      <c r="K24" s="31"/>
      <c r="L24" s="31">
        <f>SUM(L13:L22)</f>
        <v>290594</v>
      </c>
      <c r="M24" s="75"/>
    </row>
    <row r="25" spans="3:23" x14ac:dyDescent="0.25">
      <c r="G25" s="14"/>
      <c r="H25" s="266"/>
      <c r="I25" s="82"/>
      <c r="J25" s="82"/>
      <c r="K25" s="31"/>
      <c r="L25" s="31"/>
      <c r="M25" s="75"/>
    </row>
    <row r="26" spans="3:23" x14ac:dyDescent="0.25">
      <c r="C26" s="39" t="s">
        <v>86</v>
      </c>
      <c r="D26" s="39"/>
      <c r="E26" s="39"/>
      <c r="F26" s="39"/>
      <c r="G26" s="14"/>
      <c r="H26" s="266"/>
      <c r="I26" s="82"/>
      <c r="J26" s="82"/>
      <c r="K26" s="31"/>
      <c r="L26" s="31"/>
      <c r="M26" s="75"/>
    </row>
    <row r="27" spans="3:23" x14ac:dyDescent="0.25">
      <c r="D27" s="12" t="s">
        <v>87</v>
      </c>
      <c r="G27" s="14"/>
      <c r="H27" s="82">
        <v>-124649</v>
      </c>
      <c r="I27" s="82"/>
      <c r="J27" s="159">
        <v>-117493</v>
      </c>
      <c r="K27" s="31"/>
      <c r="L27" s="25">
        <v>-25937</v>
      </c>
      <c r="M27" s="75"/>
    </row>
    <row r="28" spans="3:23" x14ac:dyDescent="0.25">
      <c r="G28" s="14"/>
      <c r="H28" s="267"/>
      <c r="I28" s="82"/>
      <c r="J28" s="152"/>
      <c r="K28" s="31"/>
      <c r="L28" s="34"/>
      <c r="M28" s="75"/>
    </row>
    <row r="29" spans="3:23" x14ac:dyDescent="0.25">
      <c r="C29" s="39" t="s">
        <v>88</v>
      </c>
      <c r="G29" s="14"/>
      <c r="H29" s="82">
        <f>SUM(H24:H27)</f>
        <v>792618</v>
      </c>
      <c r="I29" s="82"/>
      <c r="J29" s="82">
        <f>SUM(J24:J27)</f>
        <v>751948</v>
      </c>
      <c r="K29" s="31"/>
      <c r="L29" s="31">
        <f>SUM(L24:L27)</f>
        <v>264657</v>
      </c>
    </row>
    <row r="30" spans="3:23" x14ac:dyDescent="0.25">
      <c r="G30" s="14"/>
      <c r="H30" s="266"/>
      <c r="I30" s="242"/>
      <c r="J30" s="82"/>
      <c r="K30" s="31"/>
      <c r="L30" s="31"/>
    </row>
    <row r="31" spans="3:23" x14ac:dyDescent="0.25">
      <c r="C31" s="39" t="s">
        <v>89</v>
      </c>
      <c r="D31" s="39"/>
      <c r="E31" s="39"/>
      <c r="F31" s="39"/>
      <c r="G31" s="14"/>
      <c r="H31" s="266"/>
      <c r="I31" s="82"/>
      <c r="J31" s="82"/>
      <c r="K31" s="31"/>
      <c r="L31" s="31"/>
    </row>
    <row r="32" spans="3:23" x14ac:dyDescent="0.25">
      <c r="D32" s="12" t="s">
        <v>90</v>
      </c>
      <c r="G32" s="14"/>
      <c r="H32" s="82">
        <v>80980</v>
      </c>
      <c r="I32" s="82"/>
      <c r="J32" s="159">
        <v>68422</v>
      </c>
      <c r="K32" s="31"/>
      <c r="L32" s="31">
        <v>33802</v>
      </c>
    </row>
    <row r="33" spans="3:12" x14ac:dyDescent="0.25">
      <c r="D33" s="12" t="s">
        <v>118</v>
      </c>
      <c r="G33" s="14"/>
      <c r="H33" s="154">
        <v>1504</v>
      </c>
      <c r="I33" s="82"/>
      <c r="J33" s="161">
        <v>1026</v>
      </c>
      <c r="K33" s="31"/>
      <c r="L33" s="33">
        <v>632</v>
      </c>
    </row>
    <row r="34" spans="3:12" x14ac:dyDescent="0.25">
      <c r="C34" s="39"/>
      <c r="D34" s="39"/>
      <c r="E34" s="39"/>
      <c r="F34" s="39"/>
      <c r="G34" s="14"/>
      <c r="H34" s="266"/>
      <c r="I34" s="82"/>
      <c r="J34" s="82"/>
      <c r="K34" s="31"/>
      <c r="L34" s="31"/>
    </row>
    <row r="35" spans="3:12" ht="15.75" thickBot="1" x14ac:dyDescent="0.3">
      <c r="C35" s="39" t="s">
        <v>114</v>
      </c>
      <c r="D35" s="39"/>
      <c r="E35" s="39"/>
      <c r="F35" s="39"/>
      <c r="G35" s="14"/>
      <c r="H35" s="153">
        <f>SUM(H29:H34)</f>
        <v>875102</v>
      </c>
      <c r="I35" s="82"/>
      <c r="J35" s="153">
        <f>SUM(J29:J34)</f>
        <v>821396</v>
      </c>
      <c r="K35" s="31"/>
      <c r="L35" s="32">
        <f>SUM(L29:L34)</f>
        <v>299091</v>
      </c>
    </row>
    <row r="36" spans="3:12" ht="15.75" thickTop="1" x14ac:dyDescent="0.25">
      <c r="G36" s="14"/>
      <c r="H36" s="266"/>
      <c r="I36" s="82"/>
      <c r="J36" s="82"/>
      <c r="K36" s="31"/>
      <c r="L36" s="31"/>
    </row>
    <row r="37" spans="3:12" x14ac:dyDescent="0.25">
      <c r="C37" s="39" t="s">
        <v>91</v>
      </c>
      <c r="D37" s="39"/>
      <c r="E37" s="39"/>
      <c r="F37" s="39"/>
      <c r="G37" s="14"/>
      <c r="H37" s="266"/>
      <c r="I37" s="82"/>
      <c r="J37" s="82"/>
      <c r="K37" s="31"/>
      <c r="L37" s="31"/>
    </row>
    <row r="38" spans="3:12" x14ac:dyDescent="0.25">
      <c r="D38" s="39" t="s">
        <v>21</v>
      </c>
      <c r="E38" s="39"/>
      <c r="F38" s="39"/>
      <c r="G38" s="14"/>
      <c r="H38" s="154">
        <f>SUM(H39:H41)</f>
        <v>396128</v>
      </c>
      <c r="I38" s="82"/>
      <c r="J38" s="154">
        <f>SUM(J39:J41)</f>
        <v>381561</v>
      </c>
      <c r="K38" s="31"/>
      <c r="L38" s="33">
        <f>SUM(L39:L41)</f>
        <v>152440</v>
      </c>
    </row>
    <row r="39" spans="3:12" x14ac:dyDescent="0.25">
      <c r="E39" s="12" t="s">
        <v>92</v>
      </c>
      <c r="G39" s="30"/>
      <c r="H39" s="82">
        <v>231683</v>
      </c>
      <c r="I39" s="82"/>
      <c r="J39" s="159">
        <v>237953</v>
      </c>
      <c r="K39" s="31"/>
      <c r="L39" s="31">
        <v>98334</v>
      </c>
    </row>
    <row r="40" spans="3:12" x14ac:dyDescent="0.25">
      <c r="E40" s="12" t="s">
        <v>93</v>
      </c>
      <c r="G40" s="41"/>
      <c r="H40" s="82">
        <v>133112</v>
      </c>
      <c r="I40" s="82"/>
      <c r="J40" s="159">
        <v>126770</v>
      </c>
      <c r="K40" s="31"/>
      <c r="L40" s="31">
        <v>45321</v>
      </c>
    </row>
    <row r="41" spans="3:12" x14ac:dyDescent="0.25">
      <c r="E41" s="12" t="s">
        <v>102</v>
      </c>
      <c r="G41" s="30"/>
      <c r="H41" s="82">
        <v>31333</v>
      </c>
      <c r="I41" s="82"/>
      <c r="J41" s="159">
        <v>16838</v>
      </c>
      <c r="K41" s="31"/>
      <c r="L41" s="31">
        <v>8785</v>
      </c>
    </row>
    <row r="42" spans="3:12" x14ac:dyDescent="0.25">
      <c r="G42" s="30"/>
      <c r="H42" s="82"/>
      <c r="I42" s="82"/>
      <c r="J42" s="82"/>
      <c r="K42" s="31"/>
      <c r="L42" s="31"/>
    </row>
    <row r="43" spans="3:12" x14ac:dyDescent="0.25">
      <c r="D43" s="39" t="s">
        <v>94</v>
      </c>
      <c r="E43" s="39"/>
      <c r="F43" s="39"/>
      <c r="G43" s="14"/>
      <c r="H43" s="154">
        <f>SUM(H44:H46)</f>
        <v>199635</v>
      </c>
      <c r="I43" s="82"/>
      <c r="J43" s="154">
        <f>SUM(J44:J46)</f>
        <v>188841</v>
      </c>
      <c r="K43" s="31"/>
      <c r="L43" s="33">
        <f>SUM(L44:L46)</f>
        <v>97375</v>
      </c>
    </row>
    <row r="44" spans="3:12" x14ac:dyDescent="0.25">
      <c r="E44" s="12" t="s">
        <v>95</v>
      </c>
      <c r="G44" s="30"/>
      <c r="H44" s="82">
        <v>185586</v>
      </c>
      <c r="I44" s="82"/>
      <c r="J44" s="159">
        <v>175096</v>
      </c>
      <c r="K44" s="31"/>
      <c r="L44" s="31">
        <v>91315</v>
      </c>
    </row>
    <row r="45" spans="3:12" x14ac:dyDescent="0.25">
      <c r="E45" s="12" t="s">
        <v>96</v>
      </c>
      <c r="G45" s="41"/>
      <c r="H45" s="82">
        <v>12290</v>
      </c>
      <c r="I45" s="82"/>
      <c r="J45" s="159">
        <v>12126</v>
      </c>
      <c r="K45" s="31"/>
      <c r="L45" s="31">
        <v>4406</v>
      </c>
    </row>
    <row r="46" spans="3:12" x14ac:dyDescent="0.25">
      <c r="E46" s="12" t="s">
        <v>97</v>
      </c>
      <c r="G46" s="30"/>
      <c r="H46" s="82">
        <v>1759</v>
      </c>
      <c r="I46" s="82"/>
      <c r="J46" s="159">
        <v>1619</v>
      </c>
      <c r="K46" s="31"/>
      <c r="L46" s="31">
        <v>1654</v>
      </c>
    </row>
    <row r="47" spans="3:12" x14ac:dyDescent="0.25">
      <c r="G47" s="14"/>
      <c r="H47" s="82"/>
      <c r="I47" s="82"/>
      <c r="J47" s="82"/>
      <c r="K47" s="31"/>
      <c r="L47" s="31"/>
    </row>
    <row r="48" spans="3:12" x14ac:dyDescent="0.25">
      <c r="D48" s="39" t="s">
        <v>98</v>
      </c>
      <c r="E48" s="39"/>
      <c r="F48" s="39"/>
      <c r="G48" s="14"/>
      <c r="H48" s="154">
        <f>SUM(H49:H51)</f>
        <v>137170</v>
      </c>
      <c r="I48" s="82"/>
      <c r="J48" s="154">
        <f>SUM(J49:J51)</f>
        <v>160285</v>
      </c>
      <c r="K48" s="31"/>
      <c r="L48" s="33">
        <f>SUM(L49:L51)</f>
        <v>25337</v>
      </c>
    </row>
    <row r="49" spans="3:12" x14ac:dyDescent="0.25">
      <c r="E49" s="12" t="s">
        <v>37</v>
      </c>
      <c r="G49" s="14"/>
      <c r="H49" s="82">
        <v>136334</v>
      </c>
      <c r="I49" s="82"/>
      <c r="J49" s="159">
        <v>159448</v>
      </c>
      <c r="K49" s="31"/>
      <c r="L49" s="31">
        <v>24835</v>
      </c>
    </row>
    <row r="50" spans="3:12" x14ac:dyDescent="0.25">
      <c r="E50" s="12" t="s">
        <v>118</v>
      </c>
      <c r="G50" s="14"/>
      <c r="H50" s="82">
        <v>836</v>
      </c>
      <c r="I50" s="82"/>
      <c r="J50" s="159">
        <v>837</v>
      </c>
      <c r="K50" s="31"/>
      <c r="L50" s="31">
        <v>502</v>
      </c>
    </row>
    <row r="51" spans="3:12" x14ac:dyDescent="0.25">
      <c r="G51" s="14"/>
      <c r="H51" s="82"/>
      <c r="I51" s="82"/>
      <c r="J51" s="82"/>
      <c r="K51" s="31"/>
      <c r="L51" s="31"/>
    </row>
    <row r="52" spans="3:12" x14ac:dyDescent="0.25">
      <c r="D52" s="39" t="s">
        <v>99</v>
      </c>
      <c r="E52" s="39"/>
      <c r="F52" s="39"/>
      <c r="G52" s="14"/>
      <c r="H52" s="154">
        <f>SUM(H54:H55)</f>
        <v>142169</v>
      </c>
      <c r="I52" s="82"/>
      <c r="J52" s="154">
        <f>SUM(J54:J55)</f>
        <v>90709</v>
      </c>
      <c r="K52" s="31"/>
      <c r="L52" s="33">
        <f>SUM(L55:L55)</f>
        <v>16005</v>
      </c>
    </row>
    <row r="53" spans="3:12" x14ac:dyDescent="0.25">
      <c r="D53" s="39"/>
      <c r="E53" s="39"/>
      <c r="F53" s="39"/>
      <c r="G53" s="14"/>
      <c r="H53" s="266"/>
      <c r="I53" s="82"/>
      <c r="J53" s="82"/>
      <c r="K53" s="31"/>
      <c r="L53" s="31"/>
    </row>
    <row r="54" spans="3:12" x14ac:dyDescent="0.25">
      <c r="D54" s="39"/>
      <c r="E54" s="12" t="s">
        <v>226</v>
      </c>
      <c r="F54" s="39"/>
      <c r="G54" s="14"/>
      <c r="H54" s="82">
        <v>28932</v>
      </c>
      <c r="I54" s="82"/>
      <c r="J54" s="82">
        <v>19810</v>
      </c>
      <c r="K54" s="31"/>
      <c r="L54" s="31"/>
    </row>
    <row r="55" spans="3:12" x14ac:dyDescent="0.25">
      <c r="E55" s="12" t="s">
        <v>100</v>
      </c>
      <c r="G55" s="14"/>
      <c r="H55" s="82">
        <v>113237</v>
      </c>
      <c r="I55" s="82"/>
      <c r="J55" s="82">
        <v>70899</v>
      </c>
      <c r="K55" s="31"/>
      <c r="L55" s="31">
        <v>16005</v>
      </c>
    </row>
    <row r="56" spans="3:12" x14ac:dyDescent="0.25">
      <c r="G56" s="14"/>
      <c r="H56" s="267"/>
      <c r="I56" s="82"/>
      <c r="J56" s="152"/>
      <c r="K56" s="31"/>
      <c r="L56" s="34"/>
    </row>
    <row r="57" spans="3:12" ht="15.75" thickBot="1" x14ac:dyDescent="0.3">
      <c r="D57" s="39"/>
      <c r="E57" s="39"/>
      <c r="F57" s="12" t="s">
        <v>101</v>
      </c>
      <c r="G57" s="14"/>
      <c r="H57" s="153">
        <f>H38+H43+H48+H52</f>
        <v>875102</v>
      </c>
      <c r="I57" s="82"/>
      <c r="J57" s="153">
        <f>J38+J43+J48+J52</f>
        <v>821396</v>
      </c>
      <c r="K57" s="31"/>
      <c r="L57" s="32">
        <f>L38+L43+L48+L52</f>
        <v>291157</v>
      </c>
    </row>
    <row r="58" spans="3:12" ht="15.75" thickTop="1" x14ac:dyDescent="0.25">
      <c r="H58" s="266"/>
      <c r="I58" s="82"/>
      <c r="J58" s="82"/>
    </row>
    <row r="59" spans="3:12" x14ac:dyDescent="0.25">
      <c r="H59" s="78"/>
    </row>
    <row r="60" spans="3:12" x14ac:dyDescent="0.25">
      <c r="C60" s="35" t="s">
        <v>209</v>
      </c>
      <c r="D60" s="35"/>
      <c r="E60" s="35"/>
      <c r="F60" s="35"/>
      <c r="H60" s="78"/>
    </row>
    <row r="61" spans="3:12" x14ac:dyDescent="0.25">
      <c r="C61" s="35"/>
      <c r="D61" s="35"/>
      <c r="E61" s="35"/>
      <c r="F61" s="35"/>
      <c r="H61" s="155">
        <f>H57-H35</f>
        <v>0</v>
      </c>
      <c r="I61" s="86"/>
      <c r="J61" s="155">
        <f>J57-J35</f>
        <v>0</v>
      </c>
    </row>
    <row r="62" spans="3:12" x14ac:dyDescent="0.25">
      <c r="H62" s="78"/>
    </row>
    <row r="63" spans="3:12" x14ac:dyDescent="0.25">
      <c r="H63" s="78"/>
      <c r="L63" s="40"/>
    </row>
    <row r="64" spans="3:12" x14ac:dyDescent="0.25">
      <c r="H64" s="78"/>
    </row>
    <row r="66" spans="8:8" x14ac:dyDescent="0.25">
      <c r="H66" s="78"/>
    </row>
    <row r="67" spans="8:8" x14ac:dyDescent="0.25">
      <c r="H67" s="78"/>
    </row>
    <row r="68" spans="8:8" x14ac:dyDescent="0.25">
      <c r="H68" s="78"/>
    </row>
    <row r="69" spans="8:8" x14ac:dyDescent="0.25">
      <c r="H69" s="78"/>
    </row>
  </sheetData>
  <customSheetViews>
    <customSheetView guid="{0829E35C-A1FE-4351-804A-88DC468652F1}" scale="85" showPageBreaks="1" showGridLines="0" fitToPage="1" printArea="1" hiddenColumns="1" topLeftCell="A40">
      <selection sqref="A1:H6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1"/>
      <headerFooter scaleWithDoc="0" alignWithMargins="0"/>
    </customSheetView>
    <customSheetView guid="{008514F3-9F3C-4F8A-9094-9BE7DA0BEECC}" scale="85" showPageBreaks="1" showGridLines="0" fitToPage="1" printArea="1" hiddenColumns="1" topLeftCell="A13">
      <selection activeCell="F50" sqref="F5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2"/>
      <headerFooter scaleWithDoc="0" alignWithMargins="0"/>
    </customSheetView>
    <customSheetView guid="{8EB8CEBA-FE59-4363-8EB4-B91D42C62682}" scale="85" showGridLines="0" fitToPage="1" hiddenColumns="1">
      <selection activeCell="S40" sqref="S4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3"/>
      <headerFooter scaleWithDoc="0" alignWithMargins="0"/>
    </customSheetView>
    <customSheetView guid="{DA3DDF8B-513A-415E-B3B8-0E52E0FD7142}" scale="85" showGridLines="0" fitToPage="1" hiddenColumns="1" topLeftCell="A13">
      <selection activeCell="P45" sqref="P45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4"/>
      <headerFooter scaleWithDoc="0" alignWithMargins="0"/>
    </customSheetView>
    <customSheetView guid="{0D0E897F-321D-4DE9-8C9B-39D8B4D39896}" scale="85" showGridLines="0" fitToPage="1" hiddenColumns="1" topLeftCell="A17">
      <selection sqref="A1:H6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5"/>
      <headerFooter scaleWithDoc="0" alignWithMargins="0"/>
    </customSheetView>
    <customSheetView guid="{1BE6EAF4-3B6A-43F8-8E6C-7FED4CC01272}" scale="85" showPageBreaks="1" showGridLines="0" fitToPage="1" printArea="1" hiddenColumns="1" topLeftCell="A17">
      <selection sqref="A1:H60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6"/>
      <headerFooter scaleWithDoc="0" alignWithMargins="0"/>
    </customSheetView>
    <customSheetView guid="{A74E0554-3565-491F-BC9A-EE10F38639BE}" scale="85" showGridLines="0" fitToPage="1" hiddenColumns="1">
      <selection activeCell="A5" sqref="A5"/>
      <pageMargins left="1.1417322834645669" right="1.1417322834645669" top="0.6692913385826772" bottom="0.51181102362204722" header="0.51181102362204722" footer="0.51181102362204722"/>
      <pageSetup paperSize="9" scale="78" firstPageNumber="10" orientation="portrait" useFirstPageNumber="1" verticalDpi="1200" r:id="rId7"/>
      <headerFooter scaleWithDoc="0" alignWithMargins="0"/>
    </customSheetView>
  </customSheetViews>
  <mergeCells count="2">
    <mergeCell ref="H8:H10"/>
    <mergeCell ref="J8:J10"/>
  </mergeCells>
  <pageMargins left="0.39370078740157483" right="0.39370078740157483" top="0.39370078740157483" bottom="0.39370078740157483" header="0.39370078740157483" footer="0.39370078740157483"/>
  <pageSetup paperSize="9" scale="88" firstPageNumber="10" orientation="portrait" r:id="rId8"/>
  <headerFooter scaleWithDoc="0" alignWithMargins="0">
    <oddFooter>&amp;R&amp;"Trebuchet MS,Normal"&amp;10&amp;P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B4:M25"/>
  <sheetViews>
    <sheetView workbookViewId="0"/>
  </sheetViews>
  <sheetFormatPr defaultColWidth="8.85546875" defaultRowHeight="15" x14ac:dyDescent="0.25"/>
  <cols>
    <col min="1" max="1" width="4" customWidth="1"/>
    <col min="2" max="2" width="24.85546875" bestFit="1" customWidth="1"/>
    <col min="3" max="3" width="14.42578125" customWidth="1"/>
    <col min="4" max="5" width="14" bestFit="1" customWidth="1"/>
    <col min="6" max="6" width="15" bestFit="1" customWidth="1"/>
    <col min="7" max="7" width="13.140625" bestFit="1" customWidth="1"/>
    <col min="8" max="9" width="10.140625" bestFit="1" customWidth="1"/>
    <col min="10" max="10" width="10.140625" customWidth="1"/>
    <col min="11" max="11" width="11.140625" bestFit="1" customWidth="1"/>
    <col min="12" max="12" width="14" bestFit="1" customWidth="1"/>
    <col min="13" max="13" width="11.42578125" bestFit="1" customWidth="1"/>
  </cols>
  <sheetData>
    <row r="4" spans="2:13" ht="38.25" x14ac:dyDescent="0.25">
      <c r="B4" s="1"/>
      <c r="C4" s="4" t="s">
        <v>13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9" t="s">
        <v>15</v>
      </c>
      <c r="K4" s="9" t="s">
        <v>14</v>
      </c>
      <c r="L4" s="10" t="s">
        <v>11</v>
      </c>
    </row>
    <row r="5" spans="2:13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4" t="s">
        <v>8</v>
      </c>
    </row>
    <row r="6" spans="2:13" x14ac:dyDescent="0.25">
      <c r="B6" s="11" t="s">
        <v>10</v>
      </c>
      <c r="C6" s="6">
        <v>5706834.21</v>
      </c>
      <c r="D6" s="2">
        <v>77775786.599999994</v>
      </c>
      <c r="E6" s="2">
        <v>83326508.069999993</v>
      </c>
      <c r="F6" s="2">
        <v>73994.029999999984</v>
      </c>
      <c r="G6" s="2">
        <v>105361.88999999998</v>
      </c>
      <c r="H6" s="2">
        <v>14078.719999999998</v>
      </c>
      <c r="I6" s="2">
        <v>17289.140000000003</v>
      </c>
      <c r="J6" s="2"/>
      <c r="K6" s="2"/>
      <c r="L6" s="6">
        <v>3411436.5599999991</v>
      </c>
    </row>
    <row r="7" spans="2:13" x14ac:dyDescent="0.25">
      <c r="B7" s="11" t="s">
        <v>12</v>
      </c>
      <c r="C7" s="6">
        <v>18639794.759999998</v>
      </c>
      <c r="D7" s="2">
        <v>60521000</v>
      </c>
      <c r="E7" s="2">
        <v>57389000.040000007</v>
      </c>
      <c r="F7" s="2">
        <f>G7-H7-I7</f>
        <v>152274.08999999712</v>
      </c>
      <c r="G7" s="2">
        <v>222027.64999999711</v>
      </c>
      <c r="H7" s="2">
        <v>9058.9600000000009</v>
      </c>
      <c r="I7" s="2">
        <v>60694.600000000006</v>
      </c>
      <c r="J7" s="2">
        <v>3</v>
      </c>
      <c r="K7" s="2">
        <v>264940.76999999996</v>
      </c>
      <c r="L7" s="6">
        <f>C7+D7-E7+F7-J7-K7</f>
        <v>21659125.03999998</v>
      </c>
    </row>
    <row r="8" spans="2:13" x14ac:dyDescent="0.25">
      <c r="B8" s="11" t="s">
        <v>16</v>
      </c>
      <c r="C8" s="6"/>
      <c r="D8" s="2"/>
      <c r="E8" s="2"/>
      <c r="F8" s="2"/>
      <c r="G8" s="2"/>
      <c r="I8" s="2"/>
      <c r="J8" s="2"/>
      <c r="K8" s="2"/>
      <c r="L8" s="6">
        <v>7599635.7599999998</v>
      </c>
      <c r="M8" s="8"/>
    </row>
    <row r="9" spans="2:13" x14ac:dyDescent="0.25">
      <c r="B9" s="11" t="s">
        <v>17</v>
      </c>
      <c r="C9" s="6"/>
      <c r="D9" s="2"/>
      <c r="E9" s="2"/>
      <c r="F9" s="2"/>
      <c r="G9" s="2"/>
      <c r="H9" s="2"/>
      <c r="I9" s="2"/>
      <c r="J9" s="2"/>
      <c r="K9" s="2"/>
      <c r="L9" s="6">
        <v>5138325.0199999996</v>
      </c>
    </row>
    <row r="10" spans="2:13" x14ac:dyDescent="0.25">
      <c r="B10" s="11" t="s">
        <v>18</v>
      </c>
      <c r="C10" s="6"/>
      <c r="D10" s="2"/>
      <c r="E10" s="2"/>
      <c r="F10" s="2"/>
      <c r="G10" s="2"/>
      <c r="H10" s="2"/>
      <c r="I10" s="2"/>
      <c r="J10" s="2"/>
      <c r="K10" s="2"/>
      <c r="L10" s="6">
        <v>330100.51</v>
      </c>
    </row>
    <row r="11" spans="2:13" x14ac:dyDescent="0.25">
      <c r="B11" s="11"/>
      <c r="C11" s="6"/>
      <c r="D11" s="2"/>
      <c r="E11" s="2"/>
      <c r="F11" s="2"/>
      <c r="G11" s="2"/>
      <c r="H11" s="2"/>
      <c r="I11" s="2"/>
      <c r="J11" s="2"/>
      <c r="K11" s="2"/>
      <c r="L11" s="6"/>
    </row>
    <row r="12" spans="2:13" x14ac:dyDescent="0.25">
      <c r="B12" s="11"/>
      <c r="C12" s="6"/>
      <c r="D12" s="2"/>
      <c r="E12" s="2"/>
      <c r="F12" s="2"/>
      <c r="G12" s="2"/>
      <c r="H12" s="2"/>
      <c r="I12" s="2"/>
      <c r="J12" s="2"/>
      <c r="K12" s="2"/>
      <c r="L12" s="6"/>
    </row>
    <row r="13" spans="2:13" x14ac:dyDescent="0.25">
      <c r="B13" s="5"/>
      <c r="C13" s="6"/>
      <c r="D13" s="2"/>
      <c r="E13" s="2"/>
      <c r="F13" s="2"/>
      <c r="G13" s="2"/>
      <c r="H13" s="2"/>
      <c r="I13" s="2"/>
      <c r="J13" s="2"/>
      <c r="K13" s="2"/>
      <c r="L13" s="6"/>
    </row>
    <row r="14" spans="2:13" x14ac:dyDescent="0.25">
      <c r="B14" s="5" t="s">
        <v>0</v>
      </c>
      <c r="C14" s="6"/>
      <c r="D14" s="2"/>
      <c r="E14" s="2"/>
      <c r="F14" s="2"/>
      <c r="G14" s="2"/>
      <c r="H14" s="2"/>
      <c r="I14" s="2"/>
      <c r="J14" s="2"/>
      <c r="K14" s="2"/>
      <c r="L14" s="6"/>
    </row>
    <row r="15" spans="2:13" x14ac:dyDescent="0.25">
      <c r="B15" s="11" t="s">
        <v>18</v>
      </c>
      <c r="C15" s="6"/>
      <c r="D15" s="2"/>
      <c r="E15" s="2"/>
      <c r="F15" s="2"/>
      <c r="G15" s="2"/>
      <c r="H15" s="2"/>
      <c r="I15" s="2"/>
      <c r="J15" s="2"/>
      <c r="K15" s="2"/>
      <c r="L15" s="6"/>
    </row>
    <row r="16" spans="2:13" x14ac:dyDescent="0.25">
      <c r="B16" s="5"/>
      <c r="C16" s="6"/>
      <c r="D16" s="2"/>
      <c r="E16" s="2"/>
      <c r="F16" s="2"/>
      <c r="G16" s="2"/>
      <c r="H16" s="2"/>
      <c r="I16" s="2"/>
      <c r="J16" s="2"/>
      <c r="K16" s="2"/>
      <c r="L16" s="6"/>
    </row>
    <row r="17" spans="2:12" x14ac:dyDescent="0.25">
      <c r="B17" s="5"/>
      <c r="C17" s="6"/>
      <c r="D17" s="2"/>
      <c r="E17" s="2"/>
      <c r="F17" s="2"/>
      <c r="G17" s="2"/>
      <c r="H17" s="2"/>
      <c r="I17" s="2"/>
      <c r="J17" s="2"/>
      <c r="K17" s="2"/>
      <c r="L17" s="6"/>
    </row>
    <row r="18" spans="2:12" x14ac:dyDescent="0.25">
      <c r="B18" s="5"/>
      <c r="C18" s="6"/>
      <c r="D18" s="2"/>
      <c r="E18" s="2"/>
      <c r="F18" s="2"/>
      <c r="G18" s="2"/>
      <c r="H18" s="2"/>
      <c r="I18" s="2"/>
      <c r="J18" s="2"/>
      <c r="K18" s="2"/>
      <c r="L18" s="6"/>
    </row>
    <row r="19" spans="2:12" x14ac:dyDescent="0.25">
      <c r="B19" s="5"/>
      <c r="C19" s="6"/>
      <c r="D19" s="2"/>
      <c r="E19" s="2"/>
      <c r="F19" s="2"/>
      <c r="G19" s="2"/>
      <c r="H19" s="2"/>
      <c r="I19" s="2"/>
      <c r="J19" s="2"/>
      <c r="K19" s="2"/>
      <c r="L19" s="6"/>
    </row>
    <row r="20" spans="2:12" x14ac:dyDescent="0.25">
      <c r="B20" s="5"/>
      <c r="C20" s="6"/>
      <c r="D20" s="2"/>
      <c r="E20" s="2"/>
      <c r="F20" s="2"/>
      <c r="G20" s="2"/>
      <c r="H20" s="2"/>
      <c r="I20" s="2"/>
      <c r="J20" s="2"/>
      <c r="K20" s="2"/>
      <c r="L20" s="6"/>
    </row>
    <row r="21" spans="2:12" x14ac:dyDescent="0.25">
      <c r="B21" s="5"/>
      <c r="C21" s="6"/>
      <c r="D21" s="2"/>
      <c r="E21" s="2"/>
      <c r="F21" s="2"/>
      <c r="G21" s="2"/>
      <c r="H21" s="2"/>
      <c r="I21" s="2"/>
      <c r="J21" s="2"/>
      <c r="K21" s="2"/>
      <c r="L21" s="6"/>
    </row>
    <row r="22" spans="2:12" x14ac:dyDescent="0.25">
      <c r="B22" s="5"/>
      <c r="C22" s="6"/>
      <c r="D22" s="2"/>
      <c r="E22" s="2"/>
      <c r="F22" s="2"/>
      <c r="G22" s="2"/>
      <c r="H22" s="2"/>
      <c r="I22" s="2"/>
      <c r="J22" s="2"/>
      <c r="K22" s="2"/>
      <c r="L22" s="6"/>
    </row>
    <row r="23" spans="2:12" x14ac:dyDescent="0.25">
      <c r="B23" s="5"/>
      <c r="C23" s="6"/>
      <c r="D23" s="2"/>
      <c r="E23" s="2"/>
      <c r="F23" s="2"/>
      <c r="G23" s="2"/>
      <c r="H23" s="2"/>
      <c r="I23" s="2"/>
      <c r="J23" s="2"/>
      <c r="K23" s="2"/>
      <c r="L23" s="6"/>
    </row>
    <row r="24" spans="2:12" x14ac:dyDescent="0.25">
      <c r="B24" s="5"/>
      <c r="C24" s="6"/>
      <c r="D24" s="3"/>
      <c r="E24" s="3"/>
      <c r="F24" s="3"/>
      <c r="G24" s="3"/>
      <c r="H24" s="3"/>
      <c r="I24" s="3"/>
      <c r="J24" s="3"/>
      <c r="K24" s="3"/>
      <c r="L24" s="6"/>
    </row>
    <row r="25" spans="2:12" x14ac:dyDescent="0.25">
      <c r="B25" s="7" t="s">
        <v>9</v>
      </c>
      <c r="C25" s="6">
        <f t="shared" ref="C25:I25" si="0">SUM(C6:C24)</f>
        <v>24346628.969999999</v>
      </c>
      <c r="D25" s="6">
        <f t="shared" si="0"/>
        <v>138296786.59999999</v>
      </c>
      <c r="E25" s="6">
        <f t="shared" si="0"/>
        <v>140715508.11000001</v>
      </c>
      <c r="F25" s="6">
        <f t="shared" si="0"/>
        <v>226268.11999999708</v>
      </c>
      <c r="G25" s="6">
        <f t="shared" si="0"/>
        <v>327389.53999999713</v>
      </c>
      <c r="H25" s="6">
        <f t="shared" si="0"/>
        <v>23137.68</v>
      </c>
      <c r="I25" s="6">
        <f t="shared" si="0"/>
        <v>77983.740000000005</v>
      </c>
      <c r="J25" s="6"/>
      <c r="K25" s="6"/>
      <c r="L25" s="6">
        <f>SUM(L6:L24)</f>
        <v>38138622.889999978</v>
      </c>
    </row>
  </sheetData>
  <customSheetViews>
    <customSheetView guid="{0829E35C-A1FE-4351-804A-88DC468652F1}" state="hidden">
      <pageMargins left="0.511811024" right="0.511811024" top="0.78740157499999996" bottom="0.78740157499999996" header="0.31496062000000002" footer="0.31496062000000002"/>
    </customSheetView>
    <customSheetView guid="{008514F3-9F3C-4F8A-9094-9BE7DA0BEECC}" showPageBreaks="1" state="hidden">
      <pageMargins left="0.511811024" right="0.511811024" top="0.78740157499999996" bottom="0.78740157499999996" header="0.31496062000000002" footer="0.31496062000000002"/>
      <pageSetup paperSize="9" orientation="portrait" horizontalDpi="300" verticalDpi="300" r:id="rId1"/>
    </customSheetView>
    <customSheetView guid="{8EB8CEBA-FE59-4363-8EB4-B91D42C62682}" state="hidden">
      <pageMargins left="0.511811024" right="0.511811024" top="0.78740157499999996" bottom="0.78740157499999996" header="0.31496062000000002" footer="0.31496062000000002"/>
    </customSheetView>
    <customSheetView guid="{DA3DDF8B-513A-415E-B3B8-0E52E0FD7142}" state="hidden">
      <pageMargins left="0.511811024" right="0.511811024" top="0.78740157499999996" bottom="0.78740157499999996" header="0.31496062000000002" footer="0.31496062000000002"/>
    </customSheetView>
    <customSheetView guid="{0D0E897F-321D-4DE9-8C9B-39D8B4D39896}" state="hidden">
      <pageMargins left="0.511811024" right="0.511811024" top="0.78740157499999996" bottom="0.78740157499999996" header="0.31496062000000002" footer="0.31496062000000002"/>
    </customSheetView>
    <customSheetView guid="{1BE6EAF4-3B6A-43F8-8E6C-7FED4CC01272}" state="hidden">
      <pageMargins left="0.511811024" right="0.511811024" top="0.78740157499999996" bottom="0.78740157499999996" header="0.31496062000000002" footer="0.31496062000000002"/>
    </customSheetView>
    <customSheetView guid="{A74E0554-3565-491F-BC9A-EE10F38639BE}" state="hidden">
      <pageMargins left="0.511811024" right="0.511811024" top="0.78740157499999996" bottom="0.78740157499999996" header="0.31496062000000002" footer="0.31496062000000002"/>
    </customSheetView>
  </customSheetViews>
  <phoneticPr fontId="5" type="noConversion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U34"/>
  <sheetViews>
    <sheetView workbookViewId="0">
      <selection activeCell="Q32" sqref="Q32"/>
    </sheetView>
  </sheetViews>
  <sheetFormatPr defaultColWidth="9.140625" defaultRowHeight="14.25" customHeight="1" x14ac:dyDescent="0.25"/>
  <cols>
    <col min="1" max="1" width="31.140625" style="85" bestFit="1" customWidth="1"/>
    <col min="2" max="2" width="9.42578125" style="201" bestFit="1" customWidth="1"/>
    <col min="3" max="3" width="4.42578125" style="85" customWidth="1"/>
    <col min="4" max="4" width="9.42578125" style="85" bestFit="1" customWidth="1"/>
    <col min="5" max="6" width="8.85546875" style="85" customWidth="1"/>
    <col min="7" max="7" width="11.42578125" style="85" bestFit="1" customWidth="1"/>
    <col min="8" max="8" width="9.140625" style="85"/>
    <col min="9" max="9" width="11.42578125" style="85" customWidth="1"/>
    <col min="10" max="10" width="28.42578125" style="85" customWidth="1"/>
    <col min="11" max="11" width="12.42578125" style="85" bestFit="1" customWidth="1"/>
    <col min="12" max="12" width="11.140625" style="201" bestFit="1" customWidth="1"/>
    <col min="13" max="13" width="11" style="85" bestFit="1" customWidth="1"/>
    <col min="14" max="14" width="3.140625" style="85" customWidth="1"/>
    <col min="15" max="15" width="12.42578125" style="85" bestFit="1" customWidth="1"/>
    <col min="16" max="16" width="11.140625" style="85" bestFit="1" customWidth="1"/>
    <col min="17" max="17" width="11" style="85" bestFit="1" customWidth="1"/>
    <col min="18" max="18" width="9.140625" style="85"/>
    <col min="19" max="19" width="52.85546875" style="85" customWidth="1"/>
    <col min="20" max="20" width="9.140625" style="85"/>
    <col min="21" max="21" width="9.42578125" style="141" bestFit="1" customWidth="1"/>
    <col min="22" max="16384" width="9.140625" style="85"/>
  </cols>
  <sheetData>
    <row r="2" spans="1:17" ht="14.25" customHeight="1" thickBot="1" x14ac:dyDescent="0.3">
      <c r="B2" s="198">
        <v>43465</v>
      </c>
      <c r="C2" s="135"/>
      <c r="D2" s="132">
        <v>43100</v>
      </c>
      <c r="E2" s="138"/>
      <c r="F2" s="138"/>
      <c r="G2" s="136" t="s">
        <v>169</v>
      </c>
      <c r="I2" s="136"/>
      <c r="J2" s="106"/>
      <c r="K2" s="106"/>
      <c r="L2" s="191"/>
      <c r="M2" s="106"/>
      <c r="N2" s="106"/>
      <c r="O2" s="106"/>
      <c r="P2" s="108"/>
      <c r="Q2" s="106"/>
    </row>
    <row r="3" spans="1:17" ht="14.25" customHeight="1" x14ac:dyDescent="0.25">
      <c r="A3" s="117" t="s">
        <v>170</v>
      </c>
      <c r="B3" s="197"/>
      <c r="C3" s="135"/>
      <c r="D3" s="138"/>
      <c r="E3" s="138"/>
      <c r="F3" s="138"/>
      <c r="G3" s="136"/>
      <c r="I3" s="136"/>
      <c r="J3" s="106"/>
      <c r="K3" s="106"/>
      <c r="L3" s="191"/>
      <c r="M3" s="106"/>
      <c r="N3" s="106"/>
      <c r="O3" s="106"/>
      <c r="P3" s="108"/>
      <c r="Q3" s="106"/>
    </row>
    <row r="4" spans="1:17" ht="14.25" customHeight="1" x14ac:dyDescent="0.25">
      <c r="A4" s="117" t="s">
        <v>39</v>
      </c>
      <c r="B4" s="196" t="s">
        <v>39</v>
      </c>
      <c r="C4" s="133" t="s">
        <v>39</v>
      </c>
      <c r="D4" s="133" t="s">
        <v>39</v>
      </c>
      <c r="E4" s="133"/>
      <c r="F4" s="133"/>
      <c r="G4" s="134"/>
      <c r="I4" s="174"/>
      <c r="J4" s="106"/>
      <c r="K4" s="106"/>
      <c r="L4" s="191"/>
      <c r="M4" s="106"/>
      <c r="N4" s="106"/>
      <c r="O4" s="106"/>
      <c r="P4" s="108"/>
      <c r="Q4" s="106"/>
    </row>
    <row r="5" spans="1:17" ht="14.25" customHeight="1" x14ac:dyDescent="0.25">
      <c r="A5" s="117" t="s">
        <v>168</v>
      </c>
      <c r="B5" s="190" t="e">
        <f>#REF!</f>
        <v>#REF!</v>
      </c>
      <c r="C5" s="148" t="s">
        <v>39</v>
      </c>
      <c r="D5" s="176">
        <v>457033</v>
      </c>
      <c r="E5" s="137"/>
      <c r="F5" s="137"/>
      <c r="G5" s="134"/>
      <c r="I5" s="174"/>
      <c r="J5" s="106"/>
      <c r="K5" s="106"/>
      <c r="L5" s="191"/>
      <c r="M5" s="106"/>
      <c r="N5" s="106"/>
      <c r="O5" s="106"/>
      <c r="P5" s="108"/>
      <c r="Q5" s="106"/>
    </row>
    <row r="6" spans="1:17" ht="14.25" customHeight="1" thickBot="1" x14ac:dyDescent="0.3">
      <c r="A6" s="117" t="s">
        <v>153</v>
      </c>
      <c r="B6" s="210">
        <v>0</v>
      </c>
      <c r="C6" s="148" t="s">
        <v>39</v>
      </c>
      <c r="D6" s="177">
        <v>0</v>
      </c>
      <c r="E6" s="137"/>
      <c r="F6" s="137"/>
      <c r="G6" s="136">
        <v>33000998</v>
      </c>
      <c r="I6" s="179"/>
      <c r="J6" s="180"/>
      <c r="K6" s="106"/>
      <c r="L6" s="200">
        <v>43465</v>
      </c>
      <c r="M6" s="149"/>
      <c r="N6" s="181"/>
      <c r="O6" s="106"/>
      <c r="P6" s="175">
        <v>43100</v>
      </c>
      <c r="Q6" s="149"/>
    </row>
    <row r="7" spans="1:17" ht="14.25" customHeight="1" x14ac:dyDescent="0.25">
      <c r="A7" s="117" t="s">
        <v>23</v>
      </c>
      <c r="B7" s="190" t="e">
        <f>B5+B6</f>
        <v>#REF!</v>
      </c>
      <c r="C7" s="162"/>
      <c r="D7" s="148">
        <v>457033</v>
      </c>
      <c r="E7" s="119"/>
      <c r="F7" s="119"/>
      <c r="G7" s="136"/>
      <c r="I7" s="179"/>
      <c r="J7" s="144"/>
      <c r="K7" s="142"/>
      <c r="L7" s="203"/>
      <c r="M7" s="142"/>
      <c r="N7" s="142"/>
      <c r="O7" s="142"/>
      <c r="P7" s="142"/>
      <c r="Q7" s="142"/>
    </row>
    <row r="8" spans="1:17" ht="14.25" customHeight="1" x14ac:dyDescent="0.25">
      <c r="A8" s="117" t="s">
        <v>167</v>
      </c>
      <c r="B8" s="190">
        <v>11326</v>
      </c>
      <c r="C8" s="148" t="s">
        <v>39</v>
      </c>
      <c r="D8" s="176">
        <v>1348</v>
      </c>
      <c r="E8" s="137"/>
      <c r="F8" s="137"/>
      <c r="G8" s="136">
        <v>41110197</v>
      </c>
      <c r="I8" s="179"/>
      <c r="J8" s="144"/>
      <c r="K8" s="142" t="s">
        <v>166</v>
      </c>
      <c r="L8" s="203" t="s">
        <v>165</v>
      </c>
      <c r="M8" s="142" t="s">
        <v>164</v>
      </c>
      <c r="N8" s="174"/>
      <c r="O8" s="142" t="s">
        <v>166</v>
      </c>
      <c r="P8" s="142" t="s">
        <v>165</v>
      </c>
      <c r="Q8" s="142" t="s">
        <v>164</v>
      </c>
    </row>
    <row r="9" spans="1:17" ht="14.25" customHeight="1" x14ac:dyDescent="0.25">
      <c r="A9" s="117" t="s">
        <v>163</v>
      </c>
      <c r="B9" s="190">
        <v>-14091</v>
      </c>
      <c r="C9" s="148"/>
      <c r="D9" s="176">
        <v>-14487</v>
      </c>
      <c r="E9" s="137"/>
      <c r="F9" s="137"/>
      <c r="G9" s="136">
        <v>41400999</v>
      </c>
      <c r="I9" s="179"/>
      <c r="J9" s="182"/>
      <c r="K9" s="183"/>
      <c r="L9" s="202"/>
      <c r="M9" s="143"/>
      <c r="N9" s="174"/>
      <c r="O9" s="143"/>
      <c r="P9" s="143"/>
      <c r="Q9" s="143"/>
    </row>
    <row r="10" spans="1:17" ht="14.25" customHeight="1" x14ac:dyDescent="0.25">
      <c r="A10" s="117" t="s">
        <v>162</v>
      </c>
      <c r="B10" s="190">
        <v>36327</v>
      </c>
      <c r="C10" s="148"/>
      <c r="D10" s="176">
        <v>35033</v>
      </c>
      <c r="E10" s="137"/>
      <c r="F10" s="137"/>
      <c r="G10" s="136">
        <v>41130999</v>
      </c>
      <c r="I10" s="179"/>
      <c r="J10" s="184" t="s">
        <v>161</v>
      </c>
      <c r="K10" s="183"/>
      <c r="L10" s="202"/>
      <c r="M10" s="143"/>
      <c r="N10" s="174"/>
      <c r="O10" s="143"/>
      <c r="P10" s="143"/>
      <c r="Q10" s="143"/>
    </row>
    <row r="11" spans="1:17" ht="14.25" customHeight="1" x14ac:dyDescent="0.25">
      <c r="A11" s="117" t="s">
        <v>152</v>
      </c>
      <c r="B11" s="190" t="e">
        <f>-B5</f>
        <v>#REF!</v>
      </c>
      <c r="C11" s="148" t="s">
        <v>39</v>
      </c>
      <c r="D11" s="176">
        <v>-457033</v>
      </c>
      <c r="E11" s="137"/>
      <c r="F11" s="137"/>
      <c r="G11" s="136"/>
      <c r="I11" s="179"/>
      <c r="J11" s="145" t="s">
        <v>160</v>
      </c>
      <c r="K11" s="148" t="s">
        <v>150</v>
      </c>
      <c r="L11" s="190" t="s">
        <v>150</v>
      </c>
      <c r="M11" s="148">
        <f>SUM(K11:L11)</f>
        <v>0</v>
      </c>
      <c r="N11" s="146"/>
      <c r="O11" s="148">
        <v>19249</v>
      </c>
      <c r="P11" s="148">
        <v>-19249</v>
      </c>
      <c r="Q11" s="148">
        <f>SUM(O11:P11)</f>
        <v>0</v>
      </c>
    </row>
    <row r="12" spans="1:17" ht="14.25" customHeight="1" thickBot="1" x14ac:dyDescent="0.3">
      <c r="A12" s="117" t="s">
        <v>26</v>
      </c>
      <c r="B12" s="190">
        <v>-36324</v>
      </c>
      <c r="C12" s="148" t="s">
        <v>39</v>
      </c>
      <c r="D12" s="176">
        <v>-47786</v>
      </c>
      <c r="E12" s="137"/>
      <c r="F12" s="137"/>
      <c r="G12" s="136">
        <v>41150002</v>
      </c>
      <c r="I12" s="179"/>
      <c r="J12" s="145" t="s">
        <v>159</v>
      </c>
      <c r="K12" s="177">
        <f>Q12</f>
        <v>30660</v>
      </c>
      <c r="L12" s="210">
        <v>982</v>
      </c>
      <c r="M12" s="177">
        <f>SUM(K12:L12)</f>
        <v>31642</v>
      </c>
      <c r="N12" s="148"/>
      <c r="O12" s="177">
        <v>22840</v>
      </c>
      <c r="P12" s="177">
        <v>7820</v>
      </c>
      <c r="Q12" s="177">
        <f>SUM(O12:P12)</f>
        <v>30660</v>
      </c>
    </row>
    <row r="13" spans="1:17" ht="14.25" customHeight="1" thickBot="1" x14ac:dyDescent="0.3">
      <c r="A13" s="117" t="s">
        <v>25</v>
      </c>
      <c r="B13" s="210">
        <v>98860</v>
      </c>
      <c r="C13" s="148" t="s">
        <v>39</v>
      </c>
      <c r="D13" s="178">
        <v>98860</v>
      </c>
      <c r="E13" s="137"/>
      <c r="F13" s="137"/>
      <c r="G13" s="136">
        <v>41150098</v>
      </c>
      <c r="I13" s="179"/>
      <c r="J13" s="185"/>
      <c r="K13" s="186">
        <f>SUM(K11:K12)</f>
        <v>30660</v>
      </c>
      <c r="L13" s="211">
        <f>SUM(L11:L12)</f>
        <v>982</v>
      </c>
      <c r="M13" s="186">
        <f>SUM(M11:M12)</f>
        <v>31642</v>
      </c>
      <c r="N13" s="162"/>
      <c r="O13" s="186">
        <f>SUM(O11:O12)</f>
        <v>42089</v>
      </c>
      <c r="P13" s="186">
        <f>SUM(P11:P12)</f>
        <v>-11429</v>
      </c>
      <c r="Q13" s="186">
        <f>SUM(Q11:Q12)</f>
        <v>30660</v>
      </c>
    </row>
    <row r="14" spans="1:17" ht="14.25" customHeight="1" x14ac:dyDescent="0.25">
      <c r="A14" s="117"/>
      <c r="B14" s="190" t="e">
        <f>SUM(B8:B13)</f>
        <v>#REF!</v>
      </c>
      <c r="C14" s="397"/>
      <c r="D14" s="148">
        <v>-384065</v>
      </c>
      <c r="E14" s="119"/>
      <c r="F14" s="119"/>
      <c r="G14" s="106"/>
      <c r="I14" s="106"/>
      <c r="J14" s="107"/>
      <c r="K14" s="174"/>
      <c r="L14" s="212"/>
      <c r="M14" s="116"/>
      <c r="N14" s="174"/>
      <c r="O14" s="174"/>
      <c r="P14" s="174"/>
      <c r="Q14" s="174"/>
    </row>
    <row r="15" spans="1:17" ht="14.25" customHeight="1" x14ac:dyDescent="0.25">
      <c r="A15" s="117" t="s">
        <v>154</v>
      </c>
      <c r="B15" s="190"/>
      <c r="C15" s="397"/>
      <c r="D15" s="148"/>
      <c r="E15" s="119"/>
      <c r="F15" s="119"/>
      <c r="G15" s="106"/>
      <c r="I15" s="106"/>
      <c r="J15" s="106"/>
      <c r="K15" s="116"/>
      <c r="L15" s="195"/>
      <c r="M15" s="98">
        <f>M13-'BP PUBLIC-31-12'!P31</f>
        <v>31642</v>
      </c>
      <c r="N15" s="116"/>
      <c r="O15" s="116"/>
      <c r="P15" s="116"/>
      <c r="Q15" s="116"/>
    </row>
    <row r="16" spans="1:17" ht="14.25" customHeight="1" x14ac:dyDescent="0.25">
      <c r="A16" s="117"/>
      <c r="B16" s="190" t="e">
        <f>B7+B14</f>
        <v>#REF!</v>
      </c>
      <c r="C16" s="398"/>
      <c r="D16" s="148">
        <v>72968</v>
      </c>
      <c r="E16" s="119"/>
      <c r="F16" s="119"/>
      <c r="G16" s="106"/>
      <c r="I16" s="106"/>
      <c r="J16" s="106"/>
      <c r="K16" s="147"/>
      <c r="L16" s="195"/>
      <c r="M16" s="116"/>
      <c r="N16" s="116"/>
      <c r="O16" s="116"/>
      <c r="P16" s="147"/>
      <c r="Q16" s="116"/>
    </row>
    <row r="17" spans="1:17" ht="14.25" customHeight="1" x14ac:dyDescent="0.25">
      <c r="A17" s="117"/>
      <c r="B17" s="190"/>
      <c r="C17" s="398"/>
      <c r="D17" s="148"/>
      <c r="E17" s="119"/>
      <c r="F17" s="119"/>
      <c r="G17" s="106"/>
      <c r="I17" s="106"/>
      <c r="J17" s="106"/>
      <c r="K17" s="116"/>
      <c r="L17" s="195"/>
      <c r="M17" s="116"/>
      <c r="N17" s="116"/>
      <c r="O17" s="116"/>
      <c r="P17" s="116"/>
      <c r="Q17" s="116"/>
    </row>
    <row r="18" spans="1:17" ht="14.25" customHeight="1" thickBot="1" x14ac:dyDescent="0.3">
      <c r="A18" s="117" t="s">
        <v>158</v>
      </c>
      <c r="B18" s="210" t="e">
        <f>B16*9/100</f>
        <v>#REF!</v>
      </c>
      <c r="C18" s="148"/>
      <c r="D18" s="177">
        <v>6567.12</v>
      </c>
      <c r="E18" s="119"/>
      <c r="F18" s="119"/>
      <c r="G18" s="106"/>
      <c r="I18" s="106"/>
      <c r="J18" s="106"/>
      <c r="K18" s="116"/>
      <c r="L18" s="195"/>
      <c r="M18" s="98"/>
      <c r="N18" s="116"/>
      <c r="O18" s="116"/>
      <c r="P18" s="116"/>
      <c r="Q18" s="98"/>
    </row>
    <row r="19" spans="1:17" ht="14.25" customHeight="1" x14ac:dyDescent="0.25">
      <c r="A19" s="118"/>
      <c r="B19" s="190" t="e">
        <f>SUM(B16-B18)</f>
        <v>#REF!</v>
      </c>
      <c r="C19" s="148"/>
      <c r="D19" s="148">
        <v>66400.88</v>
      </c>
      <c r="E19" s="119"/>
      <c r="F19" s="119"/>
      <c r="G19" s="106"/>
      <c r="I19" s="106"/>
      <c r="J19" s="106"/>
      <c r="L19" s="195"/>
      <c r="M19" s="116"/>
      <c r="N19" s="116"/>
      <c r="O19" s="141">
        <v>22840</v>
      </c>
      <c r="P19" s="85" t="s">
        <v>201</v>
      </c>
      <c r="Q19" s="116"/>
    </row>
    <row r="20" spans="1:17" ht="14.25" customHeight="1" x14ac:dyDescent="0.25">
      <c r="A20" s="134"/>
      <c r="B20" s="214"/>
      <c r="C20" s="146"/>
      <c r="D20" s="146"/>
      <c r="E20" s="134"/>
      <c r="F20" s="134"/>
      <c r="G20" s="139"/>
      <c r="I20" s="107"/>
      <c r="J20" s="106"/>
      <c r="K20" s="116"/>
      <c r="L20" s="195"/>
      <c r="M20" s="98"/>
      <c r="N20" s="98"/>
      <c r="O20" s="141">
        <v>2113</v>
      </c>
      <c r="P20" s="85" t="s">
        <v>197</v>
      </c>
      <c r="Q20" s="116"/>
    </row>
    <row r="21" spans="1:17" ht="14.25" customHeight="1" x14ac:dyDescent="0.25">
      <c r="A21" s="134"/>
      <c r="B21" s="199"/>
      <c r="C21" s="134"/>
      <c r="D21" s="140"/>
      <c r="E21" s="140"/>
      <c r="F21" s="140"/>
      <c r="G21" s="139"/>
      <c r="J21" s="106"/>
      <c r="K21" s="116"/>
      <c r="L21" s="195"/>
      <c r="M21" s="116"/>
      <c r="N21" s="116"/>
      <c r="O21" s="141">
        <v>1983</v>
      </c>
      <c r="P21" s="85" t="s">
        <v>198</v>
      </c>
      <c r="Q21" s="116"/>
    </row>
    <row r="22" spans="1:17" ht="14.25" customHeight="1" x14ac:dyDescent="0.25">
      <c r="A22" s="116"/>
      <c r="B22" s="194"/>
      <c r="C22" s="116"/>
      <c r="D22" s="116"/>
      <c r="E22" s="116"/>
      <c r="F22" s="116"/>
      <c r="G22" s="106"/>
      <c r="I22" s="106"/>
      <c r="J22" s="106"/>
      <c r="K22" s="106"/>
      <c r="L22" s="191"/>
      <c r="M22" s="106"/>
      <c r="N22" s="106"/>
      <c r="O22" s="141">
        <v>1952</v>
      </c>
      <c r="P22" s="85" t="s">
        <v>199</v>
      </c>
      <c r="Q22" s="106"/>
    </row>
    <row r="23" spans="1:17" ht="14.25" customHeight="1" x14ac:dyDescent="0.25">
      <c r="C23" s="106"/>
      <c r="D23" s="106"/>
      <c r="E23" s="106"/>
      <c r="F23" s="106"/>
      <c r="G23" s="106"/>
      <c r="I23" s="106"/>
      <c r="J23" s="106"/>
      <c r="K23" s="106"/>
      <c r="L23" s="191"/>
      <c r="M23" s="108"/>
      <c r="N23" s="106"/>
      <c r="O23" s="141">
        <v>694</v>
      </c>
      <c r="P23" s="85" t="s">
        <v>200</v>
      </c>
      <c r="Q23" s="106"/>
    </row>
    <row r="24" spans="1:17" ht="14.25" customHeight="1" x14ac:dyDescent="0.25">
      <c r="O24" s="141">
        <f>SUM(O19:O23)</f>
        <v>29582</v>
      </c>
      <c r="P24" s="85" t="s">
        <v>181</v>
      </c>
    </row>
    <row r="25" spans="1:17" ht="14.25" customHeight="1" x14ac:dyDescent="0.25">
      <c r="O25" s="141">
        <v>-4796</v>
      </c>
      <c r="P25" s="85" t="s">
        <v>202</v>
      </c>
    </row>
    <row r="26" spans="1:17" ht="14.25" customHeight="1" x14ac:dyDescent="0.25">
      <c r="O26" s="141">
        <v>5874</v>
      </c>
      <c r="P26" s="85" t="s">
        <v>203</v>
      </c>
    </row>
    <row r="27" spans="1:17" ht="14.25" customHeight="1" x14ac:dyDescent="0.25">
      <c r="O27" s="141">
        <f>SUM(O24:O26)</f>
        <v>30660</v>
      </c>
    </row>
    <row r="32" spans="1:17" ht="67.5" customHeight="1" x14ac:dyDescent="0.25">
      <c r="L32" s="213"/>
      <c r="O32" s="116" t="s">
        <v>204</v>
      </c>
      <c r="P32" s="188">
        <f>SUM(O25:O26)</f>
        <v>1078</v>
      </c>
    </row>
    <row r="34" spans="15:16" ht="14.25" customHeight="1" x14ac:dyDescent="0.25">
      <c r="O34" s="85" t="s">
        <v>205</v>
      </c>
      <c r="P34" s="187">
        <f>L12</f>
        <v>982</v>
      </c>
    </row>
  </sheetData>
  <mergeCells count="2">
    <mergeCell ref="C14:C15"/>
    <mergeCell ref="C16:C17"/>
  </mergeCells>
  <pageMargins left="0.511811024" right="0.511811024" top="0.78740157499999996" bottom="0.78740157499999996" header="0.31496062000000002" footer="0.31496062000000002"/>
  <pageSetup orientation="portrait" horizontalDpi="30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23"/>
  <sheetViews>
    <sheetView showGridLines="0" workbookViewId="0">
      <selection activeCell="C7" sqref="C7"/>
    </sheetView>
  </sheetViews>
  <sheetFormatPr defaultColWidth="8.85546875" defaultRowHeight="15" x14ac:dyDescent="0.25"/>
  <cols>
    <col min="2" max="2" width="57.85546875" customWidth="1"/>
    <col min="3" max="3" width="6.140625" bestFit="1" customWidth="1"/>
    <col min="4" max="4" width="11.140625" style="201" bestFit="1" customWidth="1"/>
    <col min="5" max="5" width="1.85546875" style="85" customWidth="1"/>
    <col min="6" max="6" width="12.42578125" bestFit="1" customWidth="1"/>
    <col min="14" max="14" width="20.42578125" bestFit="1" customWidth="1"/>
    <col min="15" max="15" width="12.42578125" bestFit="1" customWidth="1"/>
  </cols>
  <sheetData>
    <row r="2" spans="2:15" x14ac:dyDescent="0.25">
      <c r="B2" s="116"/>
      <c r="C2" s="116"/>
      <c r="D2" s="204">
        <v>43465</v>
      </c>
      <c r="E2" s="163"/>
      <c r="F2" s="168">
        <v>43100</v>
      </c>
      <c r="M2" s="399" t="s">
        <v>189</v>
      </c>
      <c r="N2" s="399"/>
      <c r="O2" s="399"/>
    </row>
    <row r="3" spans="2:15" x14ac:dyDescent="0.25">
      <c r="B3" s="79" t="s">
        <v>184</v>
      </c>
      <c r="C3" s="116"/>
      <c r="D3" s="205">
        <v>99000</v>
      </c>
      <c r="E3" s="164"/>
      <c r="F3" s="164">
        <v>99000</v>
      </c>
    </row>
    <row r="4" spans="2:15" ht="15.75" thickBot="1" x14ac:dyDescent="0.3">
      <c r="B4" s="79" t="s">
        <v>183</v>
      </c>
      <c r="C4" s="116"/>
      <c r="D4" s="206">
        <v>0</v>
      </c>
      <c r="E4" s="164"/>
      <c r="F4" s="169">
        <v>0</v>
      </c>
      <c r="M4" s="171" t="s">
        <v>192</v>
      </c>
      <c r="N4" t="s">
        <v>190</v>
      </c>
    </row>
    <row r="5" spans="2:15" x14ac:dyDescent="0.25">
      <c r="B5" s="79" t="s">
        <v>185</v>
      </c>
      <c r="C5" s="116"/>
      <c r="D5" s="205">
        <f>D3+D4</f>
        <v>99000</v>
      </c>
      <c r="E5" s="164"/>
      <c r="F5" s="164">
        <f>F3+F4</f>
        <v>99000</v>
      </c>
      <c r="M5" s="171" t="s">
        <v>191</v>
      </c>
      <c r="N5" t="s">
        <v>183</v>
      </c>
    </row>
    <row r="6" spans="2:15" x14ac:dyDescent="0.25">
      <c r="B6" s="79"/>
      <c r="C6" s="116"/>
      <c r="D6" s="205"/>
      <c r="E6" s="164"/>
      <c r="F6" s="164"/>
      <c r="M6" s="171" t="s">
        <v>193</v>
      </c>
      <c r="N6" t="s">
        <v>194</v>
      </c>
    </row>
    <row r="7" spans="2:15" x14ac:dyDescent="0.25">
      <c r="B7" s="79" t="s">
        <v>186</v>
      </c>
      <c r="C7" s="165">
        <v>0.05</v>
      </c>
      <c r="D7" s="205">
        <v>9158</v>
      </c>
      <c r="E7" s="164"/>
      <c r="F7" s="164">
        <v>9158</v>
      </c>
      <c r="M7" s="171"/>
    </row>
    <row r="8" spans="2:15" x14ac:dyDescent="0.25">
      <c r="B8" s="79" t="s">
        <v>187</v>
      </c>
      <c r="C8" s="165">
        <v>0.1</v>
      </c>
      <c r="D8" s="205">
        <v>18316</v>
      </c>
      <c r="E8" s="164"/>
      <c r="F8" s="164">
        <v>18316</v>
      </c>
      <c r="M8" s="171"/>
    </row>
    <row r="9" spans="2:15" x14ac:dyDescent="0.25">
      <c r="B9" s="79" t="s">
        <v>207</v>
      </c>
      <c r="C9" s="165"/>
      <c r="D9" s="205">
        <f>146662</f>
        <v>146662</v>
      </c>
      <c r="E9" s="164"/>
      <c r="F9" s="164">
        <v>146662</v>
      </c>
      <c r="M9" s="171"/>
    </row>
    <row r="10" spans="2:15" ht="15.75" thickBot="1" x14ac:dyDescent="0.3">
      <c r="B10" s="79" t="s">
        <v>188</v>
      </c>
      <c r="C10" s="165"/>
      <c r="D10" s="207">
        <v>-75136</v>
      </c>
      <c r="E10" s="164"/>
      <c r="F10" s="167">
        <v>-75136</v>
      </c>
      <c r="M10" s="171"/>
    </row>
    <row r="11" spans="2:15" ht="15.75" thickTop="1" x14ac:dyDescent="0.25">
      <c r="B11" s="116"/>
      <c r="C11" s="116"/>
      <c r="D11" s="208">
        <f>SUM(D7:D10)</f>
        <v>99000</v>
      </c>
      <c r="E11" s="166"/>
      <c r="F11" s="166">
        <f>SUM(F7:F10)</f>
        <v>99000</v>
      </c>
      <c r="M11" s="171"/>
    </row>
    <row r="12" spans="2:15" x14ac:dyDescent="0.25">
      <c r="M12" s="399" t="s">
        <v>186</v>
      </c>
      <c r="N12" s="399"/>
      <c r="O12" s="399"/>
    </row>
    <row r="13" spans="2:15" x14ac:dyDescent="0.25">
      <c r="M13" s="171"/>
    </row>
    <row r="14" spans="2:15" x14ac:dyDescent="0.25">
      <c r="M14" s="172">
        <v>0.05</v>
      </c>
    </row>
    <row r="15" spans="2:15" x14ac:dyDescent="0.25">
      <c r="M15" s="171" t="s">
        <v>195</v>
      </c>
      <c r="N15" t="s">
        <v>196</v>
      </c>
      <c r="O15" s="156">
        <f>4000000*0.2</f>
        <v>800000</v>
      </c>
    </row>
    <row r="16" spans="2:15" x14ac:dyDescent="0.25">
      <c r="M16" s="171"/>
    </row>
    <row r="22" spans="4:6" x14ac:dyDescent="0.25">
      <c r="D22" s="209"/>
      <c r="F22" s="156"/>
    </row>
    <row r="23" spans="4:6" x14ac:dyDescent="0.25">
      <c r="F23" s="170"/>
    </row>
  </sheetData>
  <mergeCells count="2">
    <mergeCell ref="M2:O2"/>
    <mergeCell ref="M12:O12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865c5fb3-b740-454d-8125-788391a65708">
      <Terms xmlns="http://schemas.microsoft.com/office/infopath/2007/PartnerControls"/>
    </lcf76f155ced4ddcb4097134ff3c332f>
    <TaxCatchAll xmlns="c9f17147-27e0-4a5a-9a5c-31d8e3d13b6e" xsi:nil="true"/>
    <Observa_x00e7__x00e3_o xmlns="865c5fb3-b740-454d-8125-788391a65708" xsi:nil="true"/>
    <_x0032__x00aa_Revis_x00e3_o xmlns="865c5fb3-b740-454d-8125-788391a65708">Pendente</_x0032__x00aa_Revis_x00e3_o>
    <_dlc_DocId xmlns="c9f17147-27e0-4a5a-9a5c-31d8e3d13b6e">FA3Q42E7JVZW-973862176-717077</_dlc_DocId>
    <_dlc_DocIdUrl xmlns="c9f17147-27e0-4a5a-9a5c-31d8e3d13b6e">
      <Url>https://bdobrazilrcs.sharepoint.com/sites/escritorios/saopaulo/Processamento de Texto/_layouts/15/DocIdRedir.aspx?ID=FA3Q42E7JVZW-973862176-717077</Url>
      <Description>FA3Q42E7JVZW-973862176-717077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7A0BB25D6484E987503396667773E" ma:contentTypeVersion="19" ma:contentTypeDescription="Crie um novo documento." ma:contentTypeScope="" ma:versionID="566651fd4f18490f76c6fdafa326156d">
  <xsd:schema xmlns:xsd="http://www.w3.org/2001/XMLSchema" xmlns:xs="http://www.w3.org/2001/XMLSchema" xmlns:p="http://schemas.microsoft.com/office/2006/metadata/properties" xmlns:ns2="c9f17147-27e0-4a5a-9a5c-31d8e3d13b6e" xmlns:ns3="865c5fb3-b740-454d-8125-788391a65708" xmlns:ns4="ae308006-5dcc-48a4-9737-5536a3520d94" targetNamespace="http://schemas.microsoft.com/office/2006/metadata/properties" ma:root="true" ma:fieldsID="f15bbda376e0d8c83bf99dd5e5da10a5" ns2:_="" ns3:_="" ns4:_="">
    <xsd:import namespace="c9f17147-27e0-4a5a-9a5c-31d8e3d13b6e"/>
    <xsd:import namespace="865c5fb3-b740-454d-8125-788391a65708"/>
    <xsd:import namespace="ae308006-5dcc-48a4-9737-5536a3520d9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Observa_x00e7__x00e3_o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x0032__x00aa_Revis_x00e3_o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17147-27e0-4a5a-9a5c-31d8e3d13b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dexed="true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7" nillable="true" ma:displayName="Taxonomy Catch All Column" ma:hidden="true" ma:list="{3dc1c655-e9dc-4914-aeaf-cbad3d749c32}" ma:internalName="TaxCatchAll" ma:showField="CatchAllData" ma:web="c9f17147-27e0-4a5a-9a5c-31d8e3d13b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c5fb3-b740-454d-8125-788391a657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Observa_x00e7__x00e3_o" ma:index="19" nillable="true" ma:displayName="Observação" ma:description="&#10;" ma:format="Dropdown" ma:internalName="Observa_x00e7__x00e3_o">
      <xsd:simpleType>
        <xsd:restriction base="dms:Text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32__x00aa_Revis_x00e3_o" ma:index="24" nillable="true" ma:displayName="2ª Revisão" ma:default="Pendente" ma:format="Dropdown" ma:internalName="_x0032__x00aa_Revis_x00e3_o">
      <xsd:simpleType>
        <xsd:restriction base="dms:Choice">
          <xsd:enumeration value="Pendente"/>
          <xsd:enumeration value="Revisado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b94fb9cf-62a0-4c4e-881e-37378edb3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08006-5dcc-48a4-9737-5536a3520d9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5CD87-BD40-4C7E-9A8B-5692ADB912BD}">
  <ds:schemaRefs>
    <ds:schemaRef ds:uri="http://purl.org/dc/dcmitype/"/>
    <ds:schemaRef ds:uri="http://purl.org/dc/elements/1.1/"/>
    <ds:schemaRef ds:uri="http://schemas.microsoft.com/office/2006/documentManagement/types"/>
    <ds:schemaRef ds:uri="c771ad7c-3316-4ba9-8e1e-47d9356fd537"/>
    <ds:schemaRef ds:uri="ead31fa7-b82d-46cf-bd1c-7499fffad36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865c5fb3-b740-454d-8125-788391a65708"/>
    <ds:schemaRef ds:uri="c9f17147-27e0-4a5a-9a5c-31d8e3d13b6e"/>
  </ds:schemaRefs>
</ds:datastoreItem>
</file>

<file path=customXml/itemProps2.xml><?xml version="1.0" encoding="utf-8"?>
<ds:datastoreItem xmlns:ds="http://schemas.openxmlformats.org/officeDocument/2006/customXml" ds:itemID="{C199680C-2B02-4586-A807-04D68B6E8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f17147-27e0-4a5a-9a5c-31d8e3d13b6e"/>
    <ds:schemaRef ds:uri="865c5fb3-b740-454d-8125-788391a65708"/>
    <ds:schemaRef ds:uri="ae308006-5dcc-48a4-9737-5536a3520d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21353F-06EB-4D9A-AB24-B73BC7DAB29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1E18721-92A5-4504-BBBC-57649B6246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BP PUBLIC-31-12</vt:lpstr>
      <vt:lpstr>DRE PUBLIC</vt:lpstr>
      <vt:lpstr>DRA</vt:lpstr>
      <vt:lpstr>DMPL PUBLIC</vt:lpstr>
      <vt:lpstr>DFC PUBLIC</vt:lpstr>
      <vt:lpstr>DVA PUBLIC</vt:lpstr>
      <vt:lpstr>Aplicacoes financeiras (2)</vt:lpstr>
      <vt:lpstr>trib diferido</vt:lpstr>
      <vt:lpstr>RESERVAS</vt:lpstr>
      <vt:lpstr>'BP PUBLIC-31-12'!Area_de_impressao</vt:lpstr>
      <vt:lpstr>'DFC PUBLIC'!Area_de_impressao</vt:lpstr>
      <vt:lpstr>'DMPL PUBLIC'!Area_de_impressao</vt:lpstr>
      <vt:lpstr>DRA!Area_de_impressao</vt:lpstr>
      <vt:lpstr>'DRE PUBLIC'!Area_de_impressao</vt:lpstr>
      <vt:lpstr>'DVA PUBLIC'!Area_de_impressao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ciceroaraujo</dc:creator>
  <cp:lastModifiedBy>Marco Tulio Jose de Barros Ribeiro</cp:lastModifiedBy>
  <cp:lastPrinted>2025-04-04T19:15:51Z</cp:lastPrinted>
  <dcterms:created xsi:type="dcterms:W3CDTF">2011-06-02T13:52:57Z</dcterms:created>
  <dcterms:modified xsi:type="dcterms:W3CDTF">2025-04-16T13:11:13Z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0x010100D437A0BB25D6484E987503396667773E</vt:lpwstr>
  </property>
  <property fmtid="{D5CDD505-2E9C-101B-9397-08002B2CF9AE}" pid="3" name="ItemRetentionFormula">
    <vt:lpwstr>&lt;formula id="Microsoft.Office.RecordsManagement.PolicyFeatures.Expiration.Formula.BuiltIn"&gt;&lt;number&gt;1&lt;/number&gt;&lt;property&gt;Created&lt;/property&gt;&lt;propertyId&gt;8c06beca-0777-48f7-91c7-6da68bc07b69&lt;/propertyId&gt;&lt;period&gt;days&lt;/period&gt;&lt;/formula&gt;</vt:lpwstr>
  </property>
  <property fmtid="{D5CDD505-2E9C-101B-9397-08002B2CF9AE}" pid="4" name="_dlc_policyId">
    <vt:lpwstr>0x010100FDCD8C2311C768439B77D47BC6707071|-967715278</vt:lpwstr>
  </property>
  <property fmtid="{D5CDD505-2E9C-101B-9397-08002B2CF9AE}" pid="5" name="_dlc_DocIdItemGuid">
    <vt:lpwstr>4e658804-b742-4239-9692-378363c7729b</vt:lpwstr>
  </property>
  <property fmtid="{D5CDD505-2E9C-101B-9397-08002B2CF9AE}" pid="6" name="MediaServiceImageTags">
    <vt:lpwstr/>
  </property>
</Properties>
</file>